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10" windowWidth="24540" windowHeight="12465"/>
  </bookViews>
  <sheets>
    <sheet name="Ingredients " sheetId="6" r:id="rId1"/>
    <sheet name="Calculation Sheet " sheetId="7" r:id="rId2"/>
    <sheet name="Break Even Sheet" sheetId="3" r:id="rId3"/>
  </sheets>
  <calcPr calcId="125725"/>
</workbook>
</file>

<file path=xl/calcChain.xml><?xml version="1.0" encoding="utf-8"?>
<calcChain xmlns="http://schemas.openxmlformats.org/spreadsheetml/2006/main">
  <c r="D6" i="7"/>
  <c r="E6" s="1"/>
  <c r="F6" s="1"/>
  <c r="G6" s="1"/>
  <c r="H6" s="1"/>
  <c r="I6" s="1"/>
  <c r="J6" s="1"/>
  <c r="D3"/>
  <c r="E18"/>
  <c r="F18"/>
  <c r="G18"/>
  <c r="H18"/>
  <c r="I18"/>
  <c r="J18"/>
  <c r="D18"/>
  <c r="D14"/>
  <c r="E14" s="1"/>
  <c r="F14" s="1"/>
  <c r="G14" s="1"/>
  <c r="H14" s="1"/>
  <c r="I14" s="1"/>
  <c r="J14" s="1"/>
  <c r="G35" i="6"/>
  <c r="D4" i="7" l="1"/>
  <c r="G33" i="6"/>
  <c r="G32"/>
  <c r="G17"/>
  <c r="G16"/>
  <c r="G15"/>
  <c r="G30"/>
  <c r="G31"/>
  <c r="G29"/>
  <c r="G27"/>
  <c r="G23"/>
  <c r="G22"/>
  <c r="G24" s="1"/>
  <c r="G19"/>
  <c r="G18"/>
  <c r="G13"/>
  <c r="G12"/>
  <c r="G9"/>
  <c r="G8"/>
  <c r="G5"/>
  <c r="G4"/>
  <c r="G3"/>
  <c r="C7" i="7"/>
  <c r="D7" s="1"/>
  <c r="E7" s="1"/>
  <c r="F7" s="1"/>
  <c r="G7" s="1"/>
  <c r="H7" s="1"/>
  <c r="I7" s="1"/>
  <c r="J7" s="1"/>
  <c r="C6"/>
  <c r="E3"/>
  <c r="F3" s="1"/>
  <c r="G3" s="1"/>
  <c r="H3" s="1"/>
  <c r="I3" s="1"/>
  <c r="J3" s="1"/>
  <c r="G26"/>
  <c r="G27" s="1"/>
  <c r="G28" s="1"/>
  <c r="G25"/>
  <c r="A2" i="6"/>
  <c r="A3" s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E4" i="7" l="1"/>
  <c r="E8"/>
  <c r="G8"/>
  <c r="H8"/>
  <c r="J8"/>
  <c r="F8"/>
  <c r="I8"/>
  <c r="D8"/>
  <c r="G20" i="6"/>
  <c r="G25" s="1"/>
  <c r="G34"/>
  <c r="G29" i="7"/>
  <c r="C10" s="1"/>
  <c r="D10" s="1"/>
  <c r="E10" s="1"/>
  <c r="F10" s="1"/>
  <c r="G10" s="1"/>
  <c r="H10" s="1"/>
  <c r="I10" s="1"/>
  <c r="J10" s="1"/>
  <c r="F4" l="1"/>
  <c r="E12"/>
  <c r="D12"/>
  <c r="G4" l="1"/>
  <c r="F12"/>
  <c r="H4" l="1"/>
  <c r="G12"/>
  <c r="K8"/>
  <c r="I4" l="1"/>
  <c r="H12"/>
  <c r="J4" l="1"/>
  <c r="J12" s="1"/>
  <c r="K12" s="1"/>
  <c r="I12"/>
  <c r="D13" l="1"/>
  <c r="F13"/>
  <c r="G13"/>
  <c r="H13"/>
  <c r="E13"/>
  <c r="I13"/>
  <c r="J13"/>
  <c r="D15" l="1"/>
  <c r="D19" s="1"/>
  <c r="D16"/>
  <c r="D20"/>
  <c r="I15"/>
  <c r="I19" s="1"/>
  <c r="I16"/>
  <c r="E15"/>
  <c r="E19" s="1"/>
  <c r="E16"/>
  <c r="F15"/>
  <c r="F19" s="1"/>
  <c r="F16"/>
  <c r="G15"/>
  <c r="G19" s="1"/>
  <c r="G16"/>
  <c r="H15"/>
  <c r="H19" s="1"/>
  <c r="H16"/>
  <c r="J15"/>
  <c r="J19" s="1"/>
  <c r="J16"/>
</calcChain>
</file>

<file path=xl/sharedStrings.xml><?xml version="1.0" encoding="utf-8"?>
<sst xmlns="http://schemas.openxmlformats.org/spreadsheetml/2006/main" count="132" uniqueCount="95">
  <si>
    <t>Type of unit</t>
  </si>
  <si>
    <t>Management (ongoing)</t>
  </si>
  <si>
    <t>R</t>
  </si>
  <si>
    <t>academic hours</t>
  </si>
  <si>
    <t>professional hours</t>
  </si>
  <si>
    <t>Syllabus</t>
  </si>
  <si>
    <t>FD</t>
  </si>
  <si>
    <t>Total fixed costs</t>
  </si>
  <si>
    <t>FM</t>
  </si>
  <si>
    <t>F</t>
  </si>
  <si>
    <t>Postage</t>
  </si>
  <si>
    <t xml:space="preserve">Total variable cost per student </t>
  </si>
  <si>
    <t>V</t>
  </si>
  <si>
    <t>Year 1</t>
  </si>
  <si>
    <t>Year 2</t>
  </si>
  <si>
    <t>Year 3</t>
  </si>
  <si>
    <t>Year 4</t>
  </si>
  <si>
    <t>Year 5</t>
  </si>
  <si>
    <t>Year 6</t>
  </si>
  <si>
    <t>Total</t>
  </si>
  <si>
    <t>AC=F/N+V</t>
  </si>
  <si>
    <t xml:space="preserve">Income per student </t>
  </si>
  <si>
    <t>Annualization</t>
  </si>
  <si>
    <t>Input</t>
  </si>
  <si>
    <t>r</t>
  </si>
  <si>
    <t>rate</t>
  </si>
  <si>
    <t>n</t>
  </si>
  <si>
    <t>years</t>
  </si>
  <si>
    <t>C</t>
  </si>
  <si>
    <t>amount</t>
  </si>
  <si>
    <t>(1+r)</t>
  </si>
  <si>
    <t>(Intermediate value)</t>
  </si>
  <si>
    <t>a(r,n)</t>
  </si>
  <si>
    <t>Annualization factor</t>
  </si>
  <si>
    <t>Result</t>
  </si>
  <si>
    <t>C*a(r,n)</t>
  </si>
  <si>
    <t xml:space="preserve">Annualized amount </t>
  </si>
  <si>
    <t>Spreadsheet</t>
  </si>
  <si>
    <t>1 study guide @ 150 pages</t>
  </si>
  <si>
    <t>Year 7</t>
  </si>
  <si>
    <t>acc # students</t>
  </si>
  <si>
    <t># students per annum</t>
  </si>
  <si>
    <t>Recurrent management costs</t>
  </si>
  <si>
    <t>Fixed costs of</t>
  </si>
  <si>
    <t>development</t>
  </si>
  <si>
    <t>maintenance</t>
  </si>
  <si>
    <t>Annualized fixed costs of</t>
  </si>
  <si>
    <t>Variable costs</t>
  </si>
  <si>
    <t>Total income</t>
  </si>
  <si>
    <r>
      <t xml:space="preserve">(1+r) </t>
    </r>
    <r>
      <rPr>
        <vertAlign val="superscript"/>
        <sz val="10"/>
        <color indexed="8"/>
        <rFont val="Times New Roman"/>
        <family val="1"/>
      </rPr>
      <t>n</t>
    </r>
  </si>
  <si>
    <t>Unit</t>
  </si>
  <si>
    <t># units</t>
  </si>
  <si>
    <t>cost/unit</t>
  </si>
  <si>
    <t>cost</t>
  </si>
  <si>
    <t>Manager</t>
  </si>
  <si>
    <t xml:space="preserve">Course management </t>
  </si>
  <si>
    <t>annual salary</t>
  </si>
  <si>
    <t xml:space="preserve">Course management support </t>
  </si>
  <si>
    <t>Total recurrent management  costs</t>
  </si>
  <si>
    <t xml:space="preserve">Development </t>
  </si>
  <si>
    <t xml:space="preserve">Management (development) </t>
  </si>
  <si>
    <t>Development course material</t>
  </si>
  <si>
    <t xml:space="preserve">Study guide </t>
  </si>
  <si>
    <t xml:space="preserve">Content development </t>
  </si>
  <si>
    <t>academic time</t>
  </si>
  <si>
    <t>Layout &amp; design</t>
  </si>
  <si>
    <t>professional time</t>
  </si>
  <si>
    <t>Podcasts</t>
  </si>
  <si>
    <t>5 podcasts</t>
  </si>
  <si>
    <t>Editing</t>
  </si>
  <si>
    <t>Discussion prompts</t>
  </si>
  <si>
    <t>Assignments</t>
  </si>
  <si>
    <t>Total development costs</t>
  </si>
  <si>
    <t xml:space="preserve">Maintenance </t>
  </si>
  <si>
    <t>Total maintenance costs</t>
  </si>
  <si>
    <t>Delivery</t>
  </si>
  <si>
    <r>
      <t>Online discussion (G=25)</t>
    </r>
    <r>
      <rPr>
        <b/>
        <sz val="11"/>
        <color indexed="10"/>
        <rFont val="Calibri"/>
        <family val="2"/>
      </rPr>
      <t>***</t>
    </r>
  </si>
  <si>
    <t>Marking assignments</t>
  </si>
  <si>
    <t>Essay</t>
  </si>
  <si>
    <t>Collaborative assignment</t>
  </si>
  <si>
    <t>Printing costs</t>
  </si>
  <si>
    <t>per credit point</t>
  </si>
  <si>
    <t>SF</t>
  </si>
  <si>
    <t xml:space="preserve">***Note that ac. participation in online </t>
  </si>
  <si>
    <t>discussion is a semi-variable cost</t>
  </si>
  <si>
    <t>Professional time</t>
  </si>
  <si>
    <t>Personal assistant</t>
  </si>
  <si>
    <t>Course Manager</t>
  </si>
  <si>
    <t>Income (per student per credit)</t>
  </si>
  <si>
    <t>TC=F+V*N</t>
  </si>
  <si>
    <t xml:space="preserve">Profit = Income - cost </t>
  </si>
  <si>
    <t>Break Even</t>
  </si>
  <si>
    <t>OMDE 606 Section 9040</t>
  </si>
  <si>
    <t>Julia Da Silva-Beharry</t>
  </si>
  <si>
    <t>Assignment 2 Excel Worksheets</t>
  </si>
</sst>
</file>

<file path=xl/styles.xml><?xml version="1.0" encoding="utf-8"?>
<styleSheet xmlns="http://schemas.openxmlformats.org/spreadsheetml/2006/main">
  <numFmts count="7">
    <numFmt numFmtId="164" formatCode="0.000"/>
    <numFmt numFmtId="165" formatCode="0.0%"/>
    <numFmt numFmtId="166" formatCode="0.0000"/>
    <numFmt numFmtId="167" formatCode="#,##0&quot; &quot;[$USD-407];&quot;-&quot;#,##0&quot; &quot;[$USD-407]"/>
    <numFmt numFmtId="168" formatCode="#,##0.00&quot; &quot;[$€-407]"/>
    <numFmt numFmtId="169" formatCode="#,##0&quot; &quot;[$USD-407]"/>
    <numFmt numFmtId="170" formatCode="#,##0.00&quot; &quot;[$USD-407]"/>
  </numFmts>
  <fonts count="10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FF"/>
      <name val="Times New Roman"/>
      <family val="1"/>
    </font>
    <font>
      <vertAlign val="superscript"/>
      <sz val="10"/>
      <color indexed="8"/>
      <name val="Times New Roman"/>
      <family val="1"/>
    </font>
    <font>
      <b/>
      <sz val="10"/>
      <color rgb="FF339966"/>
      <name val="Times New Roman"/>
      <family val="1"/>
    </font>
    <font>
      <b/>
      <sz val="11"/>
      <color rgb="FF000000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1" fontId="0" fillId="0" borderId="0" xfId="0" applyNumberFormat="1"/>
    <xf numFmtId="0" fontId="0" fillId="0" borderId="0" xfId="0" applyFill="1"/>
    <xf numFmtId="167" fontId="0" fillId="0" borderId="0" xfId="0" applyNumberFormat="1"/>
    <xf numFmtId="168" fontId="0" fillId="0" borderId="0" xfId="0" applyNumberFormat="1"/>
    <xf numFmtId="0" fontId="0" fillId="2" borderId="0" xfId="0" applyFill="1"/>
    <xf numFmtId="167" fontId="0" fillId="2" borderId="0" xfId="0" applyNumberFormat="1" applyFill="1"/>
    <xf numFmtId="0" fontId="0" fillId="0" borderId="0" xfId="0" applyAlignment="1">
      <alignment horizontal="right"/>
    </xf>
    <xf numFmtId="167" fontId="0" fillId="0" borderId="0" xfId="0" applyNumberFormat="1" applyAlignment="1">
      <alignment horizontal="left" indent="5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165" fontId="3" fillId="3" borderId="0" xfId="0" applyNumberFormat="1" applyFont="1" applyFill="1"/>
    <xf numFmtId="1" fontId="3" fillId="3" borderId="0" xfId="0" applyNumberFormat="1" applyFont="1" applyFill="1"/>
    <xf numFmtId="1" fontId="0" fillId="0" borderId="0" xfId="0" applyNumberFormat="1" applyAlignment="1">
      <alignment horizontal="left" indent="5"/>
    </xf>
    <xf numFmtId="166" fontId="3" fillId="3" borderId="0" xfId="0" applyNumberFormat="1" applyFont="1" applyFill="1" applyAlignment="1">
      <alignment horizontal="left" indent="4"/>
    </xf>
    <xf numFmtId="166" fontId="1" fillId="3" borderId="0" xfId="0" applyNumberFormat="1" applyFont="1" applyFill="1"/>
    <xf numFmtId="164" fontId="1" fillId="3" borderId="0" xfId="0" applyNumberFormat="1" applyFont="1" applyFill="1"/>
    <xf numFmtId="0" fontId="5" fillId="3" borderId="0" xfId="0" applyFont="1" applyFill="1"/>
    <xf numFmtId="1" fontId="5" fillId="3" borderId="0" xfId="0" applyNumberFormat="1" applyFont="1" applyFill="1"/>
    <xf numFmtId="1" fontId="0" fillId="2" borderId="0" xfId="0" applyNumberFormat="1" applyFill="1" applyAlignment="1">
      <alignment horizontal="right"/>
    </xf>
    <xf numFmtId="0" fontId="0" fillId="0" borderId="2" xfId="0" applyBorder="1"/>
    <xf numFmtId="0" fontId="6" fillId="0" borderId="2" xfId="0" applyFont="1" applyBorder="1"/>
    <xf numFmtId="0" fontId="6" fillId="4" borderId="2" xfId="0" applyFont="1" applyFill="1" applyBorder="1"/>
    <xf numFmtId="0" fontId="0" fillId="4" borderId="2" xfId="0" applyFill="1" applyBorder="1"/>
    <xf numFmtId="169" fontId="0" fillId="0" borderId="2" xfId="0" applyNumberFormat="1" applyBorder="1"/>
    <xf numFmtId="169" fontId="0" fillId="4" borderId="2" xfId="0" applyNumberFormat="1" applyFill="1" applyBorder="1"/>
    <xf numFmtId="169" fontId="0" fillId="4" borderId="2" xfId="0" applyNumberFormat="1" applyFill="1" applyBorder="1" applyAlignment="1">
      <alignment wrapText="1"/>
    </xf>
    <xf numFmtId="0" fontId="0" fillId="5" borderId="0" xfId="0" applyFill="1"/>
    <xf numFmtId="0" fontId="6" fillId="6" borderId="2" xfId="0" applyFont="1" applyFill="1" applyBorder="1"/>
    <xf numFmtId="0" fontId="0" fillId="5" borderId="2" xfId="0" applyFill="1" applyBorder="1"/>
    <xf numFmtId="169" fontId="0" fillId="5" borderId="2" xfId="0" applyNumberFormat="1" applyFill="1" applyBorder="1"/>
    <xf numFmtId="0" fontId="6" fillId="5" borderId="2" xfId="0" applyFont="1" applyFill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indent="1"/>
    </xf>
    <xf numFmtId="170" fontId="0" fillId="0" borderId="2" xfId="0" applyNumberFormat="1" applyBorder="1"/>
    <xf numFmtId="0" fontId="0" fillId="0" borderId="2" xfId="0" applyBorder="1" applyAlignment="1">
      <alignment horizontal="left" indent="2"/>
    </xf>
    <xf numFmtId="0" fontId="0" fillId="7" borderId="2" xfId="0" applyFill="1" applyBorder="1" applyAlignment="1">
      <alignment horizontal="left"/>
    </xf>
    <xf numFmtId="0" fontId="0" fillId="7" borderId="2" xfId="0" applyFill="1" applyBorder="1"/>
    <xf numFmtId="0" fontId="8" fillId="0" borderId="2" xfId="0" applyFont="1" applyBorder="1"/>
    <xf numFmtId="0" fontId="9" fillId="0" borderId="0" xfId="0" applyFon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FC2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Break Even Point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869209809264311"/>
          <c:y val="7.688989756258946E-2"/>
          <c:w val="0.84131698455949133"/>
          <c:h val="0.4435793137314703"/>
        </c:manualLayout>
      </c:layout>
      <c:lineChart>
        <c:grouping val="standard"/>
        <c:ser>
          <c:idx val="0"/>
          <c:order val="0"/>
          <c:tx>
            <c:strRef>
              <c:f>'Calculation Sheet '!$A$3</c:f>
              <c:strCache>
                <c:ptCount val="1"/>
                <c:pt idx="0">
                  <c:v>acc # students</c:v>
                </c:pt>
              </c:strCache>
            </c:strRef>
          </c:tx>
          <c:marker>
            <c:symbol val="none"/>
          </c:marker>
          <c:val>
            <c:numRef>
              <c:f>'Calculation Sheet '!$B$3:$J$3</c:f>
              <c:numCache>
                <c:formatCode>General</c:formatCode>
                <c:ptCount val="9"/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</c:numCache>
            </c:numRef>
          </c:val>
        </c:ser>
        <c:ser>
          <c:idx val="1"/>
          <c:order val="1"/>
          <c:tx>
            <c:strRef>
              <c:f>'Calculation Sheet '!$A$4</c:f>
              <c:strCache>
                <c:ptCount val="1"/>
                <c:pt idx="0">
                  <c:v>Recurrent management costs</c:v>
                </c:pt>
              </c:strCache>
            </c:strRef>
          </c:tx>
          <c:marker>
            <c:symbol val="none"/>
          </c:marker>
          <c:val>
            <c:numRef>
              <c:f>'Calculation Sheet '!$B$4:$J$4</c:f>
              <c:numCache>
                <c:formatCode>#,##0" "[$USD-407];"-"#,##0" "[$USD-407]</c:formatCode>
                <c:ptCount val="9"/>
                <c:pt idx="2">
                  <c:v>55000</c:v>
                </c:pt>
                <c:pt idx="3">
                  <c:v>55000</c:v>
                </c:pt>
                <c:pt idx="4">
                  <c:v>55000</c:v>
                </c:pt>
                <c:pt idx="5">
                  <c:v>55000</c:v>
                </c:pt>
                <c:pt idx="6">
                  <c:v>55000</c:v>
                </c:pt>
                <c:pt idx="7">
                  <c:v>55000</c:v>
                </c:pt>
                <c:pt idx="8">
                  <c:v>55000</c:v>
                </c:pt>
              </c:numCache>
            </c:numRef>
          </c:val>
        </c:ser>
        <c:ser>
          <c:idx val="2"/>
          <c:order val="2"/>
          <c:tx>
            <c:strRef>
              <c:f>'Calculation Sheet '!$A$5</c:f>
              <c:strCache>
                <c:ptCount val="1"/>
                <c:pt idx="0">
                  <c:v>Fixed costs of</c:v>
                </c:pt>
              </c:strCache>
            </c:strRef>
          </c:tx>
          <c:marker>
            <c:symbol val="none"/>
          </c:marker>
          <c:val>
            <c:numRef>
              <c:f>'Calculation Sheet '!$B$5:$J$5</c:f>
              <c:numCache>
                <c:formatCode>#,##0" "[$USD-407];"-"#,##0" "[$USD-407]</c:formatCode>
                <c:ptCount val="9"/>
              </c:numCache>
            </c:numRef>
          </c:val>
        </c:ser>
        <c:ser>
          <c:idx val="3"/>
          <c:order val="3"/>
          <c:tx>
            <c:strRef>
              <c:f>'Calculation Sheet '!$A$6</c:f>
              <c:strCache>
                <c:ptCount val="1"/>
                <c:pt idx="0">
                  <c:v>development</c:v>
                </c:pt>
              </c:strCache>
            </c:strRef>
          </c:tx>
          <c:marker>
            <c:symbol val="none"/>
          </c:marker>
          <c:val>
            <c:numRef>
              <c:f>'Calculation Sheet '!$B$6:$J$6</c:f>
              <c:numCache>
                <c:formatCode>#,##0" "[$USD-407];"-"#,##0" "[$USD-407]</c:formatCode>
                <c:ptCount val="9"/>
                <c:pt idx="0">
                  <c:v>50570</c:v>
                </c:pt>
                <c:pt idx="1">
                  <c:v>7224.2857142857147</c:v>
                </c:pt>
                <c:pt idx="2">
                  <c:v>7224.2857142857147</c:v>
                </c:pt>
                <c:pt idx="3">
                  <c:v>7224.2857142857147</c:v>
                </c:pt>
                <c:pt idx="4">
                  <c:v>7224.2857142857147</c:v>
                </c:pt>
                <c:pt idx="5">
                  <c:v>7224.2857142857147</c:v>
                </c:pt>
                <c:pt idx="6">
                  <c:v>7224.2857142857147</c:v>
                </c:pt>
                <c:pt idx="7">
                  <c:v>7224.2857142857147</c:v>
                </c:pt>
                <c:pt idx="8">
                  <c:v>7224.2857142857147</c:v>
                </c:pt>
              </c:numCache>
            </c:numRef>
          </c:val>
        </c:ser>
        <c:ser>
          <c:idx val="4"/>
          <c:order val="4"/>
          <c:tx>
            <c:strRef>
              <c:f>'Calculation Sheet '!$A$7</c:f>
              <c:strCache>
                <c:ptCount val="1"/>
                <c:pt idx="0">
                  <c:v>maintenance</c:v>
                </c:pt>
              </c:strCache>
            </c:strRef>
          </c:tx>
          <c:marker>
            <c:symbol val="none"/>
          </c:marker>
          <c:val>
            <c:numRef>
              <c:f>'Calculation Sheet '!$B$7:$J$7</c:f>
              <c:numCache>
                <c:formatCode>#,##0" "[$USD-407];"-"#,##0" "[$USD-407]</c:formatCode>
                <c:ptCount val="9"/>
                <c:pt idx="0">
                  <c:v>700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'Calculation Sheet '!$A$8</c:f>
              <c:strCache>
                <c:ptCount val="1"/>
              </c:strCache>
            </c:strRef>
          </c:tx>
          <c:marker>
            <c:symbol val="none"/>
          </c:marker>
          <c:val>
            <c:numRef>
              <c:f>'Calculation Sheet '!$B$8:$J$8</c:f>
              <c:numCache>
                <c:formatCode>#,##0" "[$USD-407];"-"#,##0" "[$USD-407]</c:formatCode>
                <c:ptCount val="9"/>
                <c:pt idx="2">
                  <c:v>62324.285714285717</c:v>
                </c:pt>
                <c:pt idx="3">
                  <c:v>62324.285714285717</c:v>
                </c:pt>
                <c:pt idx="4">
                  <c:v>62324.285714285717</c:v>
                </c:pt>
                <c:pt idx="5">
                  <c:v>62324.285714285717</c:v>
                </c:pt>
                <c:pt idx="6">
                  <c:v>62324.285714285717</c:v>
                </c:pt>
                <c:pt idx="7">
                  <c:v>62324.285714285717</c:v>
                </c:pt>
                <c:pt idx="8">
                  <c:v>62324.285714285717</c:v>
                </c:pt>
              </c:numCache>
            </c:numRef>
          </c:val>
        </c:ser>
        <c:ser>
          <c:idx val="6"/>
          <c:order val="6"/>
          <c:tx>
            <c:strRef>
              <c:f>'Calculation Sheet '!$A$9</c:f>
              <c:strCache>
                <c:ptCount val="1"/>
                <c:pt idx="0">
                  <c:v>Annualized fixed costs of</c:v>
                </c:pt>
              </c:strCache>
            </c:strRef>
          </c:tx>
          <c:marker>
            <c:symbol val="none"/>
          </c:marker>
          <c:val>
            <c:numRef>
              <c:f>'Calculation Sheet '!$B$9:$J$9</c:f>
              <c:numCache>
                <c:formatCode>#,##0" "[$USD-407];"-"#,##0" "[$USD-407]</c:formatCode>
                <c:ptCount val="9"/>
              </c:numCache>
            </c:numRef>
          </c:val>
        </c:ser>
        <c:ser>
          <c:idx val="7"/>
          <c:order val="7"/>
          <c:tx>
            <c:strRef>
              <c:f>'Calculation Sheet '!$A$10</c:f>
              <c:strCache>
                <c:ptCount val="1"/>
                <c:pt idx="0">
                  <c:v>development</c:v>
                </c:pt>
              </c:strCache>
            </c:strRef>
          </c:tx>
          <c:marker>
            <c:symbol val="none"/>
          </c:marker>
          <c:val>
            <c:numRef>
              <c:f>'Calculation Sheet '!$B$10:$J$10</c:f>
              <c:numCache>
                <c:formatCode>#,##0" "[$USD-407];"-"#,##0" "[$USD-407]</c:formatCode>
                <c:ptCount val="9"/>
                <c:pt idx="0">
                  <c:v>50570</c:v>
                </c:pt>
                <c:pt idx="1">
                  <c:v>7813.6696201337518</c:v>
                </c:pt>
                <c:pt idx="2">
                  <c:v>7813.6696201337518</c:v>
                </c:pt>
                <c:pt idx="3">
                  <c:v>7813.6696201337518</c:v>
                </c:pt>
                <c:pt idx="4">
                  <c:v>7813.6696201337518</c:v>
                </c:pt>
                <c:pt idx="5">
                  <c:v>7813.6696201337518</c:v>
                </c:pt>
                <c:pt idx="6">
                  <c:v>7813.6696201337518</c:v>
                </c:pt>
                <c:pt idx="7">
                  <c:v>7813.6696201337518</c:v>
                </c:pt>
                <c:pt idx="8">
                  <c:v>7813.6696201337518</c:v>
                </c:pt>
              </c:numCache>
            </c:numRef>
          </c:val>
        </c:ser>
        <c:ser>
          <c:idx val="8"/>
          <c:order val="8"/>
          <c:tx>
            <c:strRef>
              <c:f>'Calculation Sheet '!$A$11</c:f>
              <c:strCache>
                <c:ptCount val="1"/>
                <c:pt idx="0">
                  <c:v>maintenance</c:v>
                </c:pt>
              </c:strCache>
            </c:strRef>
          </c:tx>
          <c:marker>
            <c:symbol val="none"/>
          </c:marker>
          <c:val>
            <c:numRef>
              <c:f>'Calculation Sheet '!$B$11:$J$11</c:f>
              <c:numCache>
                <c:formatCode>#,##0" "[$USD-407];"-"#,##0" "[$USD-407]</c:formatCode>
                <c:ptCount val="9"/>
                <c:pt idx="0">
                  <c:v>700</c:v>
                </c:pt>
                <c:pt idx="1">
                  <c:v>173</c:v>
                </c:pt>
                <c:pt idx="2">
                  <c:v>173</c:v>
                </c:pt>
                <c:pt idx="3">
                  <c:v>173</c:v>
                </c:pt>
                <c:pt idx="4">
                  <c:v>173</c:v>
                </c:pt>
                <c:pt idx="5">
                  <c:v>173</c:v>
                </c:pt>
                <c:pt idx="6">
                  <c:v>173</c:v>
                </c:pt>
                <c:pt idx="7">
                  <c:v>173</c:v>
                </c:pt>
                <c:pt idx="8">
                  <c:v>173</c:v>
                </c:pt>
              </c:numCache>
            </c:numRef>
          </c:val>
        </c:ser>
        <c:ser>
          <c:idx val="9"/>
          <c:order val="9"/>
          <c:tx>
            <c:strRef>
              <c:f>'Calculation Sheet '!$A$12</c:f>
              <c:strCache>
                <c:ptCount val="1"/>
              </c:strCache>
            </c:strRef>
          </c:tx>
          <c:marker>
            <c:symbol val="none"/>
          </c:marker>
          <c:val>
            <c:numRef>
              <c:f>'Calculation Sheet '!$B$12:$J$12</c:f>
              <c:numCache>
                <c:formatCode>#,##0" "[$USD-407];"-"#,##0" "[$USD-407]</c:formatCode>
                <c:ptCount val="9"/>
                <c:pt idx="2">
                  <c:v>62986.669620133755</c:v>
                </c:pt>
                <c:pt idx="3">
                  <c:v>62986.669620133755</c:v>
                </c:pt>
                <c:pt idx="4">
                  <c:v>62986.669620133755</c:v>
                </c:pt>
                <c:pt idx="5">
                  <c:v>62986.669620133755</c:v>
                </c:pt>
                <c:pt idx="6">
                  <c:v>62986.669620133755</c:v>
                </c:pt>
                <c:pt idx="7">
                  <c:v>62986.669620133755</c:v>
                </c:pt>
                <c:pt idx="8">
                  <c:v>62986.669620133755</c:v>
                </c:pt>
              </c:numCache>
            </c:numRef>
          </c:val>
        </c:ser>
        <c:ser>
          <c:idx val="10"/>
          <c:order val="10"/>
          <c:tx>
            <c:strRef>
              <c:f>'Calculation Sheet '!$A$13</c:f>
              <c:strCache>
                <c:ptCount val="1"/>
                <c:pt idx="0">
                  <c:v>Total fixed costs</c:v>
                </c:pt>
              </c:strCache>
            </c:strRef>
          </c:tx>
          <c:marker>
            <c:symbol val="none"/>
          </c:marker>
          <c:val>
            <c:numRef>
              <c:f>'Calculation Sheet '!$B$13:$J$13</c:f>
              <c:numCache>
                <c:formatCode>#,##0" "[$USD-407];"-"#,##0" "[$USD-407]</c:formatCode>
                <c:ptCount val="9"/>
                <c:pt idx="2">
                  <c:v>440906.68734093627</c:v>
                </c:pt>
                <c:pt idx="3">
                  <c:v>440906.68734093627</c:v>
                </c:pt>
                <c:pt idx="4">
                  <c:v>440906.68734093627</c:v>
                </c:pt>
                <c:pt idx="5">
                  <c:v>440906.68734093627</c:v>
                </c:pt>
                <c:pt idx="6">
                  <c:v>440906.68734093627</c:v>
                </c:pt>
                <c:pt idx="7">
                  <c:v>440906.68734093627</c:v>
                </c:pt>
                <c:pt idx="8">
                  <c:v>440906.68734093627</c:v>
                </c:pt>
              </c:numCache>
            </c:numRef>
          </c:val>
        </c:ser>
        <c:ser>
          <c:idx val="11"/>
          <c:order val="11"/>
          <c:tx>
            <c:strRef>
              <c:f>'Calculation Sheet '!$A$14</c:f>
              <c:strCache>
                <c:ptCount val="1"/>
                <c:pt idx="0">
                  <c:v>Variable costs</c:v>
                </c:pt>
              </c:strCache>
            </c:strRef>
          </c:tx>
          <c:marker>
            <c:symbol val="none"/>
          </c:marker>
          <c:val>
            <c:numRef>
              <c:f>'Calculation Sheet '!$B$14:$J$14</c:f>
              <c:numCache>
                <c:formatCode>#,##0" "[$USD-407];"-"#,##0" "[$USD-407]</c:formatCode>
                <c:ptCount val="9"/>
                <c:pt idx="2">
                  <c:v>239</c:v>
                </c:pt>
                <c:pt idx="3">
                  <c:v>239</c:v>
                </c:pt>
                <c:pt idx="4">
                  <c:v>239</c:v>
                </c:pt>
                <c:pt idx="5">
                  <c:v>239</c:v>
                </c:pt>
                <c:pt idx="6">
                  <c:v>239</c:v>
                </c:pt>
                <c:pt idx="7">
                  <c:v>239</c:v>
                </c:pt>
                <c:pt idx="8">
                  <c:v>239</c:v>
                </c:pt>
              </c:numCache>
            </c:numRef>
          </c:val>
        </c:ser>
        <c:ser>
          <c:idx val="12"/>
          <c:order val="12"/>
          <c:tx>
            <c:strRef>
              <c:f>'Calculation Sheet '!$A$15</c:f>
              <c:strCache>
                <c:ptCount val="1"/>
                <c:pt idx="0">
                  <c:v>TC=F+V*N</c:v>
                </c:pt>
              </c:strCache>
            </c:strRef>
          </c:tx>
          <c:marker>
            <c:symbol val="none"/>
          </c:marker>
          <c:val>
            <c:numRef>
              <c:f>'Calculation Sheet '!$B$15:$J$15</c:f>
              <c:numCache>
                <c:formatCode>#,##0" "[$USD-407];"-"#,##0" "[$USD-407]</c:formatCode>
                <c:ptCount val="9"/>
                <c:pt idx="2">
                  <c:v>464806.68734093627</c:v>
                </c:pt>
                <c:pt idx="3">
                  <c:v>488706.68734093627</c:v>
                </c:pt>
                <c:pt idx="4">
                  <c:v>512606.68734093627</c:v>
                </c:pt>
                <c:pt idx="5">
                  <c:v>536506.68734093627</c:v>
                </c:pt>
                <c:pt idx="6">
                  <c:v>560406.68734093627</c:v>
                </c:pt>
                <c:pt idx="7">
                  <c:v>584306.68734093627</c:v>
                </c:pt>
                <c:pt idx="8">
                  <c:v>608206.68734093627</c:v>
                </c:pt>
              </c:numCache>
            </c:numRef>
          </c:val>
        </c:ser>
        <c:ser>
          <c:idx val="13"/>
          <c:order val="13"/>
          <c:tx>
            <c:strRef>
              <c:f>'Calculation Sheet '!$A$16</c:f>
              <c:strCache>
                <c:ptCount val="1"/>
                <c:pt idx="0">
                  <c:v>AC=F/N+V</c:v>
                </c:pt>
              </c:strCache>
            </c:strRef>
          </c:tx>
          <c:marker>
            <c:symbol val="none"/>
          </c:marker>
          <c:val>
            <c:numRef>
              <c:f>'Calculation Sheet '!$B$16:$J$16</c:f>
              <c:numCache>
                <c:formatCode>#,##0" "[$USD-407];"-"#,##0" "[$USD-407]</c:formatCode>
                <c:ptCount val="9"/>
                <c:pt idx="2">
                  <c:v>4648.0668734093624</c:v>
                </c:pt>
                <c:pt idx="3">
                  <c:v>2443.5334367046812</c:v>
                </c:pt>
                <c:pt idx="4">
                  <c:v>1708.688957803121</c:v>
                </c:pt>
                <c:pt idx="5">
                  <c:v>1341.2667183523406</c:v>
                </c:pt>
                <c:pt idx="6">
                  <c:v>1120.8133746818726</c:v>
                </c:pt>
                <c:pt idx="7">
                  <c:v>973.84447890156048</c:v>
                </c:pt>
                <c:pt idx="8">
                  <c:v>868.8666962013375</c:v>
                </c:pt>
              </c:numCache>
            </c:numRef>
          </c:val>
        </c:ser>
        <c:ser>
          <c:idx val="14"/>
          <c:order val="14"/>
          <c:tx>
            <c:strRef>
              <c:f>'Calculation Sheet '!$A$17</c:f>
              <c:strCache>
                <c:ptCount val="1"/>
                <c:pt idx="0">
                  <c:v>Income per student </c:v>
                </c:pt>
              </c:strCache>
            </c:strRef>
          </c:tx>
          <c:marker>
            <c:symbol val="none"/>
          </c:marker>
          <c:val>
            <c:numRef>
              <c:f>'Calculation Sheet '!$B$17:$J$17</c:f>
              <c:numCache>
                <c:formatCode>#,##0" "[$USD-407];"-"#,##0" "[$USD-407]</c:formatCode>
                <c:ptCount val="9"/>
                <c:pt idx="1">
                  <c:v>840</c:v>
                </c:pt>
                <c:pt idx="2">
                  <c:v>840</c:v>
                </c:pt>
                <c:pt idx="3">
                  <c:v>840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</c:numCache>
            </c:numRef>
          </c:val>
        </c:ser>
        <c:ser>
          <c:idx val="15"/>
          <c:order val="15"/>
          <c:tx>
            <c:strRef>
              <c:f>'Calculation Sheet '!$A$18</c:f>
              <c:strCache>
                <c:ptCount val="1"/>
                <c:pt idx="0">
                  <c:v>Total income</c:v>
                </c:pt>
              </c:strCache>
            </c:strRef>
          </c:tx>
          <c:marker>
            <c:symbol val="none"/>
          </c:marker>
          <c:val>
            <c:numRef>
              <c:f>'Calculation Sheet '!$B$18:$J$18</c:f>
              <c:numCache>
                <c:formatCode>#,##0" "[$USD-407];"-"#,##0" "[$USD-407]</c:formatCode>
                <c:ptCount val="9"/>
                <c:pt idx="2">
                  <c:v>84000</c:v>
                </c:pt>
                <c:pt idx="3">
                  <c:v>168000</c:v>
                </c:pt>
                <c:pt idx="4">
                  <c:v>252000</c:v>
                </c:pt>
                <c:pt idx="5">
                  <c:v>336000</c:v>
                </c:pt>
                <c:pt idx="6">
                  <c:v>420000</c:v>
                </c:pt>
                <c:pt idx="7">
                  <c:v>504000</c:v>
                </c:pt>
                <c:pt idx="8">
                  <c:v>588000</c:v>
                </c:pt>
              </c:numCache>
            </c:numRef>
          </c:val>
        </c:ser>
        <c:marker val="1"/>
        <c:axId val="102712064"/>
        <c:axId val="102713600"/>
      </c:lineChart>
      <c:catAx>
        <c:axId val="102712064"/>
        <c:scaling>
          <c:orientation val="minMax"/>
        </c:scaling>
        <c:axPos val="b"/>
        <c:majorTickMark val="none"/>
        <c:tickLblPos val="nextTo"/>
        <c:crossAx val="102713600"/>
        <c:crosses val="autoZero"/>
        <c:auto val="1"/>
        <c:lblAlgn val="ctr"/>
        <c:lblOffset val="100"/>
      </c:catAx>
      <c:valAx>
        <c:axId val="1027136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27120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142875</xdr:rowOff>
    </xdr:from>
    <xdr:to>
      <xdr:col>24</xdr:col>
      <xdr:colOff>180974</xdr:colOff>
      <xdr:row>43</xdr:row>
      <xdr:rowOff>9525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0.76771</cdr:x>
      <cdr:y>0</cdr:y>
    </cdr:from>
    <cdr:to>
      <cdr:x>0.79496</cdr:x>
      <cdr:y>0.24498</cdr:y>
    </cdr:to>
    <cdr:sp macro="" textlink="">
      <cdr:nvSpPr>
        <cdr:cNvPr id="4" name="Down Arrow 3"/>
        <cdr:cNvSpPr/>
      </cdr:nvSpPr>
      <cdr:spPr>
        <a:xfrm xmlns:a="http://schemas.openxmlformats.org/drawingml/2006/main">
          <a:off x="10734675" y="0"/>
          <a:ext cx="380999" cy="1743075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200" b="1"/>
            <a:t>Break</a:t>
          </a:r>
        </a:p>
        <a:p xmlns:a="http://schemas.openxmlformats.org/drawingml/2006/main">
          <a:pPr algn="ctr"/>
          <a:r>
            <a:rPr lang="en-US" sz="1200" b="1"/>
            <a:t>Even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C1" workbookViewId="0">
      <selection activeCell="J36" sqref="J36"/>
    </sheetView>
  </sheetViews>
  <sheetFormatPr defaultRowHeight="15"/>
  <cols>
    <col min="1" max="1" width="4.85546875" customWidth="1"/>
    <col min="2" max="2" width="41.85546875" customWidth="1"/>
    <col min="3" max="3" width="27.28515625" customWidth="1"/>
    <col min="4" max="4" width="22.85546875" customWidth="1"/>
    <col min="5" max="5" width="14.140625" customWidth="1"/>
    <col min="6" max="6" width="14.5703125" customWidth="1"/>
    <col min="7" max="7" width="12.42578125" customWidth="1"/>
    <col min="10" max="10" width="9.85546875" bestFit="1" customWidth="1"/>
  </cols>
  <sheetData>
    <row r="1" spans="1:9">
      <c r="A1" s="5">
        <v>1</v>
      </c>
      <c r="B1" s="24"/>
      <c r="C1" s="25" t="s">
        <v>0</v>
      </c>
      <c r="D1" s="25" t="s">
        <v>50</v>
      </c>
      <c r="E1" s="25" t="s">
        <v>51</v>
      </c>
      <c r="F1" s="25" t="s">
        <v>52</v>
      </c>
      <c r="G1" s="25" t="s">
        <v>53</v>
      </c>
    </row>
    <row r="2" spans="1:9">
      <c r="A2">
        <f>A1+1</f>
        <v>2</v>
      </c>
      <c r="B2" s="26" t="s">
        <v>1</v>
      </c>
      <c r="C2" s="27"/>
      <c r="D2" s="27"/>
      <c r="E2" s="27"/>
      <c r="F2" s="27"/>
      <c r="G2" s="27"/>
    </row>
    <row r="3" spans="1:9">
      <c r="A3">
        <f t="shared" ref="A3:A33" si="0">A2+1</f>
        <v>3</v>
      </c>
      <c r="B3" s="24" t="s">
        <v>54</v>
      </c>
      <c r="C3" s="24" t="s">
        <v>55</v>
      </c>
      <c r="D3" s="24" t="s">
        <v>56</v>
      </c>
      <c r="E3" s="2">
        <v>0.5</v>
      </c>
      <c r="F3" s="1">
        <v>70000</v>
      </c>
      <c r="G3" s="3">
        <f>E3*F3</f>
        <v>35000</v>
      </c>
    </row>
    <row r="4" spans="1:9">
      <c r="A4">
        <f t="shared" si="0"/>
        <v>4</v>
      </c>
      <c r="B4" s="24" t="s">
        <v>86</v>
      </c>
      <c r="C4" s="24" t="s">
        <v>85</v>
      </c>
      <c r="D4" s="24" t="s">
        <v>56</v>
      </c>
      <c r="E4" s="2">
        <v>0.5</v>
      </c>
      <c r="F4" s="1">
        <v>40000</v>
      </c>
      <c r="G4" s="3">
        <f>E4*F4</f>
        <v>20000</v>
      </c>
    </row>
    <row r="5" spans="1:9">
      <c r="A5">
        <f t="shared" si="0"/>
        <v>5</v>
      </c>
      <c r="B5" s="24" t="s">
        <v>58</v>
      </c>
      <c r="C5" s="24"/>
      <c r="D5" s="24"/>
      <c r="E5" s="24"/>
      <c r="F5" s="28"/>
      <c r="G5" s="28">
        <f>G3+G4</f>
        <v>55000</v>
      </c>
      <c r="H5" t="s">
        <v>2</v>
      </c>
    </row>
    <row r="6" spans="1:9">
      <c r="A6">
        <f t="shared" si="0"/>
        <v>6</v>
      </c>
      <c r="B6" s="26" t="s">
        <v>59</v>
      </c>
      <c r="C6" s="27"/>
      <c r="D6" s="27"/>
      <c r="E6" s="27"/>
      <c r="F6" s="29"/>
      <c r="G6" s="30"/>
    </row>
    <row r="7" spans="1:9">
      <c r="A7">
        <f t="shared" si="0"/>
        <v>7</v>
      </c>
      <c r="B7" s="32" t="s">
        <v>60</v>
      </c>
      <c r="C7" s="33"/>
      <c r="D7" s="33"/>
      <c r="E7" s="33"/>
      <c r="F7" s="34"/>
      <c r="G7" s="34"/>
      <c r="H7" s="31"/>
      <c r="I7" s="31"/>
    </row>
    <row r="8" spans="1:9">
      <c r="A8">
        <f t="shared" si="0"/>
        <v>8</v>
      </c>
      <c r="B8" s="24" t="s">
        <v>87</v>
      </c>
      <c r="C8" s="24" t="s">
        <v>55</v>
      </c>
      <c r="D8" s="24" t="s">
        <v>56</v>
      </c>
      <c r="E8" s="24">
        <v>0.2</v>
      </c>
      <c r="F8" s="28">
        <v>70000</v>
      </c>
      <c r="G8" s="28">
        <f>E8*F8</f>
        <v>14000</v>
      </c>
    </row>
    <row r="9" spans="1:9">
      <c r="A9">
        <f t="shared" si="0"/>
        <v>9</v>
      </c>
      <c r="B9" s="24" t="s">
        <v>86</v>
      </c>
      <c r="C9" s="24" t="s">
        <v>57</v>
      </c>
      <c r="D9" s="24" t="s">
        <v>56</v>
      </c>
      <c r="E9" s="24">
        <v>0.8</v>
      </c>
      <c r="F9" s="28">
        <v>40000</v>
      </c>
      <c r="G9" s="28">
        <f>E9*F9</f>
        <v>32000</v>
      </c>
    </row>
    <row r="10" spans="1:9">
      <c r="A10">
        <f t="shared" si="0"/>
        <v>10</v>
      </c>
      <c r="B10" s="32" t="s">
        <v>61</v>
      </c>
      <c r="C10" s="35"/>
      <c r="D10" s="33"/>
      <c r="E10" s="33"/>
      <c r="F10" s="34"/>
      <c r="G10" s="34"/>
    </row>
    <row r="11" spans="1:9">
      <c r="A11">
        <f t="shared" si="0"/>
        <v>11</v>
      </c>
      <c r="B11" s="36" t="s">
        <v>62</v>
      </c>
      <c r="C11" s="36" t="s">
        <v>38</v>
      </c>
      <c r="D11" s="24"/>
      <c r="E11" s="24"/>
      <c r="F11" s="28"/>
      <c r="G11" s="28"/>
    </row>
    <row r="12" spans="1:9">
      <c r="A12">
        <f t="shared" si="0"/>
        <v>12</v>
      </c>
      <c r="B12" s="37" t="s">
        <v>63</v>
      </c>
      <c r="C12" s="37" t="s">
        <v>64</v>
      </c>
      <c r="D12" s="24" t="s">
        <v>4</v>
      </c>
      <c r="E12" s="24">
        <v>50</v>
      </c>
      <c r="F12" s="28">
        <v>30</v>
      </c>
      <c r="G12" s="28">
        <f>E12*F12</f>
        <v>1500</v>
      </c>
    </row>
    <row r="13" spans="1:9">
      <c r="A13">
        <f t="shared" si="0"/>
        <v>13</v>
      </c>
      <c r="B13" s="37" t="s">
        <v>65</v>
      </c>
      <c r="C13" s="37" t="s">
        <v>66</v>
      </c>
      <c r="D13" s="24" t="s">
        <v>4</v>
      </c>
      <c r="E13" s="24">
        <v>10</v>
      </c>
      <c r="F13" s="28">
        <v>20</v>
      </c>
      <c r="G13" s="28">
        <f>E13*F13</f>
        <v>200</v>
      </c>
    </row>
    <row r="14" spans="1:9">
      <c r="A14">
        <f t="shared" si="0"/>
        <v>14</v>
      </c>
      <c r="B14" s="24" t="s">
        <v>67</v>
      </c>
      <c r="C14" s="24" t="s">
        <v>68</v>
      </c>
      <c r="D14" s="24"/>
      <c r="E14" s="24"/>
      <c r="F14" s="28"/>
      <c r="G14" s="28"/>
    </row>
    <row r="15" spans="1:9">
      <c r="A15">
        <f t="shared" si="0"/>
        <v>15</v>
      </c>
      <c r="B15" s="37" t="s">
        <v>63</v>
      </c>
      <c r="C15" s="37" t="s">
        <v>64</v>
      </c>
      <c r="D15" s="24" t="s">
        <v>3</v>
      </c>
      <c r="E15" s="24">
        <v>20</v>
      </c>
      <c r="F15" s="28">
        <v>30</v>
      </c>
      <c r="G15" s="28">
        <f>E15*F15</f>
        <v>600</v>
      </c>
    </row>
    <row r="16" spans="1:9">
      <c r="A16">
        <f>A15+1</f>
        <v>16</v>
      </c>
      <c r="B16" s="37" t="s">
        <v>69</v>
      </c>
      <c r="C16" s="37" t="s">
        <v>66</v>
      </c>
      <c r="D16" s="24" t="s">
        <v>4</v>
      </c>
      <c r="E16" s="24">
        <v>10</v>
      </c>
      <c r="F16" s="28">
        <v>20</v>
      </c>
      <c r="G16" s="28">
        <f>E16*F16</f>
        <v>200</v>
      </c>
    </row>
    <row r="17" spans="1:10">
      <c r="A17">
        <f>A16+1</f>
        <v>17</v>
      </c>
      <c r="B17" s="24" t="s">
        <v>5</v>
      </c>
      <c r="C17" s="37" t="s">
        <v>64</v>
      </c>
      <c r="D17" s="24" t="s">
        <v>3</v>
      </c>
      <c r="E17" s="24">
        <v>10</v>
      </c>
      <c r="F17" s="28">
        <v>30</v>
      </c>
      <c r="G17" s="28">
        <f>E17*F17</f>
        <v>300</v>
      </c>
    </row>
    <row r="18" spans="1:10">
      <c r="A18">
        <f t="shared" si="0"/>
        <v>18</v>
      </c>
      <c r="B18" s="24" t="s">
        <v>70</v>
      </c>
      <c r="C18" s="37" t="s">
        <v>64</v>
      </c>
      <c r="D18" s="24" t="s">
        <v>3</v>
      </c>
      <c r="E18" s="24">
        <v>50</v>
      </c>
      <c r="F18" s="28">
        <v>30</v>
      </c>
      <c r="G18" s="28">
        <f>E18*F18</f>
        <v>1500</v>
      </c>
    </row>
    <row r="19" spans="1:10">
      <c r="A19">
        <f t="shared" si="0"/>
        <v>19</v>
      </c>
      <c r="B19" s="24" t="s">
        <v>71</v>
      </c>
      <c r="C19" s="37" t="s">
        <v>64</v>
      </c>
      <c r="D19" s="24" t="s">
        <v>3</v>
      </c>
      <c r="E19" s="24">
        <v>9</v>
      </c>
      <c r="F19" s="28">
        <v>30</v>
      </c>
      <c r="G19" s="28">
        <f>E19*F19</f>
        <v>270</v>
      </c>
    </row>
    <row r="20" spans="1:10">
      <c r="A20">
        <f>A19+1</f>
        <v>20</v>
      </c>
      <c r="B20" s="24" t="s">
        <v>72</v>
      </c>
      <c r="C20" s="37"/>
      <c r="D20" s="24"/>
      <c r="E20" s="24"/>
      <c r="F20" s="28"/>
      <c r="G20" s="28">
        <f>SUM(G7:G19)</f>
        <v>50570</v>
      </c>
      <c r="H20" t="s">
        <v>6</v>
      </c>
    </row>
    <row r="21" spans="1:10">
      <c r="A21">
        <f>A20+1</f>
        <v>21</v>
      </c>
      <c r="B21" s="32" t="s">
        <v>73</v>
      </c>
      <c r="C21" s="33"/>
      <c r="D21" s="33"/>
      <c r="E21" s="33"/>
      <c r="F21" s="34"/>
      <c r="G21" s="34"/>
    </row>
    <row r="22" spans="1:10">
      <c r="A22">
        <f t="shared" si="0"/>
        <v>22</v>
      </c>
      <c r="B22" s="37" t="s">
        <v>63</v>
      </c>
      <c r="C22" s="37" t="s">
        <v>64</v>
      </c>
      <c r="D22" s="24" t="s">
        <v>3</v>
      </c>
      <c r="E22" s="24">
        <v>20</v>
      </c>
      <c r="F22" s="28">
        <v>30</v>
      </c>
      <c r="G22" s="28">
        <f>E22*F22</f>
        <v>600</v>
      </c>
    </row>
    <row r="23" spans="1:10">
      <c r="A23">
        <f t="shared" si="0"/>
        <v>23</v>
      </c>
      <c r="B23" s="37" t="s">
        <v>65</v>
      </c>
      <c r="C23" s="37" t="s">
        <v>66</v>
      </c>
      <c r="D23" s="24" t="s">
        <v>4</v>
      </c>
      <c r="E23" s="24">
        <v>5</v>
      </c>
      <c r="F23" s="28">
        <v>20</v>
      </c>
      <c r="G23" s="28">
        <f>E23*F23</f>
        <v>100</v>
      </c>
    </row>
    <row r="24" spans="1:10">
      <c r="A24">
        <f t="shared" si="0"/>
        <v>24</v>
      </c>
      <c r="B24" s="37" t="s">
        <v>74</v>
      </c>
      <c r="C24" s="37"/>
      <c r="D24" s="24"/>
      <c r="E24" s="24"/>
      <c r="F24" s="28"/>
      <c r="G24" s="28">
        <f>G22+G23</f>
        <v>700</v>
      </c>
      <c r="H24" t="s">
        <v>8</v>
      </c>
    </row>
    <row r="25" spans="1:10">
      <c r="A25">
        <f t="shared" si="0"/>
        <v>25</v>
      </c>
      <c r="B25" s="37" t="s">
        <v>7</v>
      </c>
      <c r="C25" s="37"/>
      <c r="D25" s="24"/>
      <c r="E25" s="24"/>
      <c r="F25" s="28"/>
      <c r="G25" s="28">
        <f>G20+G24</f>
        <v>51270</v>
      </c>
      <c r="H25" t="s">
        <v>9</v>
      </c>
    </row>
    <row r="26" spans="1:10">
      <c r="A26">
        <f t="shared" si="0"/>
        <v>26</v>
      </c>
      <c r="B26" s="26" t="s">
        <v>75</v>
      </c>
      <c r="C26" s="27"/>
      <c r="D26" s="27"/>
      <c r="E26" s="27"/>
      <c r="F26" s="29"/>
      <c r="G26" s="29"/>
    </row>
    <row r="27" spans="1:10">
      <c r="A27">
        <f t="shared" si="0"/>
        <v>27</v>
      </c>
      <c r="B27" s="24" t="s">
        <v>76</v>
      </c>
      <c r="C27" s="37" t="s">
        <v>64</v>
      </c>
      <c r="D27" s="24" t="s">
        <v>3</v>
      </c>
      <c r="E27" s="24">
        <v>150</v>
      </c>
      <c r="F27" s="28">
        <v>30</v>
      </c>
      <c r="G27" s="38">
        <f>E27*F27/25</f>
        <v>180</v>
      </c>
    </row>
    <row r="28" spans="1:10">
      <c r="A28">
        <f>A27+1</f>
        <v>28</v>
      </c>
      <c r="B28" s="24" t="s">
        <v>77</v>
      </c>
      <c r="C28" s="24"/>
      <c r="D28" s="24"/>
      <c r="E28" s="24"/>
      <c r="F28" s="28"/>
      <c r="G28" s="38"/>
    </row>
    <row r="29" spans="1:10">
      <c r="A29">
        <f>A28+1</f>
        <v>29</v>
      </c>
      <c r="B29" s="39" t="s">
        <v>78</v>
      </c>
      <c r="C29" s="37" t="s">
        <v>64</v>
      </c>
      <c r="D29" s="24" t="s">
        <v>3</v>
      </c>
      <c r="E29" s="24">
        <v>0.5</v>
      </c>
      <c r="F29" s="28">
        <v>30</v>
      </c>
      <c r="G29" s="38">
        <f>E29*F29</f>
        <v>15</v>
      </c>
    </row>
    <row r="30" spans="1:10">
      <c r="A30">
        <f>A29+1</f>
        <v>30</v>
      </c>
      <c r="B30" s="39" t="s">
        <v>37</v>
      </c>
      <c r="C30" s="37" t="s">
        <v>64</v>
      </c>
      <c r="D30" s="24" t="s">
        <v>3</v>
      </c>
      <c r="E30" s="24">
        <v>0.7</v>
      </c>
      <c r="F30" s="28">
        <v>30</v>
      </c>
      <c r="G30" s="38">
        <f>E30*F30</f>
        <v>21</v>
      </c>
    </row>
    <row r="31" spans="1:10">
      <c r="A31">
        <f>A30+1</f>
        <v>31</v>
      </c>
      <c r="B31" s="39" t="s">
        <v>79</v>
      </c>
      <c r="C31" s="37" t="s">
        <v>64</v>
      </c>
      <c r="D31" s="24" t="s">
        <v>3</v>
      </c>
      <c r="E31" s="24">
        <v>0.5</v>
      </c>
      <c r="F31" s="28">
        <v>30</v>
      </c>
      <c r="G31" s="38">
        <f>E31*F31</f>
        <v>15</v>
      </c>
    </row>
    <row r="32" spans="1:10">
      <c r="A32">
        <f t="shared" si="0"/>
        <v>32</v>
      </c>
      <c r="B32" s="24" t="s">
        <v>80</v>
      </c>
      <c r="C32" s="36" t="s">
        <v>38</v>
      </c>
      <c r="D32" s="24"/>
      <c r="E32" s="24">
        <v>1</v>
      </c>
      <c r="F32" s="28">
        <v>5</v>
      </c>
      <c r="G32" s="38">
        <f>E32*F32</f>
        <v>5</v>
      </c>
      <c r="J32" t="s">
        <v>93</v>
      </c>
    </row>
    <row r="33" spans="1:10">
      <c r="A33">
        <f t="shared" si="0"/>
        <v>33</v>
      </c>
      <c r="B33" s="24" t="s">
        <v>10</v>
      </c>
      <c r="C33" s="36" t="s">
        <v>38</v>
      </c>
      <c r="D33" s="24"/>
      <c r="E33" s="24">
        <v>1</v>
      </c>
      <c r="F33" s="28">
        <v>3</v>
      </c>
      <c r="G33" s="38">
        <f>E33*F33</f>
        <v>3</v>
      </c>
      <c r="J33" t="s">
        <v>92</v>
      </c>
    </row>
    <row r="34" spans="1:10">
      <c r="A34">
        <f>A33+1</f>
        <v>34</v>
      </c>
      <c r="B34" s="39" t="s">
        <v>11</v>
      </c>
      <c r="C34" s="36"/>
      <c r="D34" s="24"/>
      <c r="E34" s="24"/>
      <c r="F34" s="28"/>
      <c r="G34" s="38">
        <f>SUM(G27:G33)</f>
        <v>239</v>
      </c>
      <c r="H34" t="s">
        <v>12</v>
      </c>
      <c r="J34" t="s">
        <v>94</v>
      </c>
    </row>
    <row r="35" spans="1:10">
      <c r="A35">
        <f>A34+1</f>
        <v>35</v>
      </c>
      <c r="B35" s="40" t="s">
        <v>88</v>
      </c>
      <c r="C35" s="41"/>
      <c r="D35" s="24" t="s">
        <v>81</v>
      </c>
      <c r="E35" s="24">
        <v>3</v>
      </c>
      <c r="F35" s="24">
        <v>280</v>
      </c>
      <c r="G35" s="24">
        <f>E35*F35</f>
        <v>840</v>
      </c>
      <c r="H35" t="s">
        <v>82</v>
      </c>
      <c r="J35" s="44">
        <v>42439</v>
      </c>
    </row>
    <row r="36" spans="1:10">
      <c r="B36" s="42" t="s">
        <v>83</v>
      </c>
    </row>
    <row r="37" spans="1:10">
      <c r="B37" s="42" t="s">
        <v>84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topLeftCell="C1" workbookViewId="0">
      <selection activeCell="J16" sqref="J16"/>
    </sheetView>
  </sheetViews>
  <sheetFormatPr defaultRowHeight="15"/>
  <cols>
    <col min="1" max="1" width="26.85546875" customWidth="1"/>
    <col min="2" max="2" width="24.7109375" customWidth="1"/>
    <col min="3" max="3" width="12.5703125" customWidth="1"/>
    <col min="4" max="4" width="17.85546875" customWidth="1"/>
    <col min="5" max="5" width="14.140625" customWidth="1"/>
    <col min="6" max="6" width="19" customWidth="1"/>
    <col min="7" max="7" width="17" customWidth="1"/>
    <col min="8" max="8" width="13.5703125" customWidth="1"/>
    <col min="9" max="9" width="13" customWidth="1"/>
    <col min="10" max="10" width="11.7109375" customWidth="1"/>
    <col min="11" max="11" width="13.140625" customWidth="1"/>
  </cols>
  <sheetData>
    <row r="1" spans="1:11">
      <c r="D1" s="43" t="s">
        <v>13</v>
      </c>
      <c r="E1" s="43" t="s">
        <v>14</v>
      </c>
      <c r="F1" s="43" t="s">
        <v>15</v>
      </c>
      <c r="G1" s="43" t="s">
        <v>16</v>
      </c>
      <c r="H1" s="43" t="s">
        <v>17</v>
      </c>
      <c r="I1" s="43" t="s">
        <v>18</v>
      </c>
      <c r="J1" s="43" t="s">
        <v>39</v>
      </c>
      <c r="K1" s="43" t="s">
        <v>19</v>
      </c>
    </row>
    <row r="2" spans="1:11">
      <c r="A2" t="s">
        <v>41</v>
      </c>
      <c r="D2">
        <v>100</v>
      </c>
      <c r="E2">
        <v>100</v>
      </c>
      <c r="F2">
        <v>100</v>
      </c>
      <c r="G2">
        <v>100</v>
      </c>
      <c r="H2">
        <v>100</v>
      </c>
      <c r="I2">
        <v>100</v>
      </c>
      <c r="J2">
        <v>100</v>
      </c>
    </row>
    <row r="3" spans="1:11">
      <c r="A3" t="s">
        <v>40</v>
      </c>
      <c r="D3">
        <f>D2</f>
        <v>100</v>
      </c>
      <c r="E3">
        <f t="shared" ref="E3:J3" si="0">D3+E2</f>
        <v>200</v>
      </c>
      <c r="F3">
        <f t="shared" si="0"/>
        <v>300</v>
      </c>
      <c r="G3">
        <f t="shared" si="0"/>
        <v>400</v>
      </c>
      <c r="H3">
        <f t="shared" si="0"/>
        <v>500</v>
      </c>
      <c r="I3">
        <f t="shared" si="0"/>
        <v>600</v>
      </c>
      <c r="J3">
        <f t="shared" si="0"/>
        <v>700</v>
      </c>
    </row>
    <row r="4" spans="1:11">
      <c r="A4" t="s">
        <v>42</v>
      </c>
      <c r="B4" s="6"/>
      <c r="C4" s="6"/>
      <c r="D4" s="6">
        <f>'Ingredients '!G5</f>
        <v>55000</v>
      </c>
      <c r="E4" s="6">
        <f>D4</f>
        <v>55000</v>
      </c>
      <c r="F4" s="6">
        <f t="shared" ref="F4:J4" si="1">E4</f>
        <v>55000</v>
      </c>
      <c r="G4" s="6">
        <f t="shared" si="1"/>
        <v>55000</v>
      </c>
      <c r="H4" s="6">
        <f t="shared" si="1"/>
        <v>55000</v>
      </c>
      <c r="I4" s="6">
        <f t="shared" si="1"/>
        <v>55000</v>
      </c>
      <c r="J4" s="6">
        <f t="shared" si="1"/>
        <v>55000</v>
      </c>
      <c r="K4" s="7"/>
    </row>
    <row r="5" spans="1:11">
      <c r="A5" s="8" t="s">
        <v>43</v>
      </c>
      <c r="B5" s="9"/>
      <c r="C5" s="9"/>
      <c r="D5" s="9"/>
      <c r="E5" s="9"/>
      <c r="F5" s="9"/>
      <c r="G5" s="9"/>
      <c r="H5" s="9"/>
      <c r="I5" s="9"/>
      <c r="J5" s="9"/>
      <c r="K5" s="7"/>
    </row>
    <row r="6" spans="1:11">
      <c r="A6" s="23" t="s">
        <v>44</v>
      </c>
      <c r="B6" s="9">
        <v>50570</v>
      </c>
      <c r="C6" s="9">
        <f>B6/7</f>
        <v>7224.2857142857147</v>
      </c>
      <c r="D6" s="9">
        <f>B6/7</f>
        <v>7224.2857142857147</v>
      </c>
      <c r="E6" s="9">
        <f t="shared" ref="E6:J7" si="2">D6</f>
        <v>7224.2857142857147</v>
      </c>
      <c r="F6" s="9">
        <f t="shared" si="2"/>
        <v>7224.2857142857147</v>
      </c>
      <c r="G6" s="9">
        <f t="shared" si="2"/>
        <v>7224.2857142857147</v>
      </c>
      <c r="H6" s="9">
        <f t="shared" si="2"/>
        <v>7224.2857142857147</v>
      </c>
      <c r="I6" s="9">
        <f t="shared" si="2"/>
        <v>7224.2857142857147</v>
      </c>
      <c r="J6" s="9">
        <f t="shared" si="2"/>
        <v>7224.2857142857147</v>
      </c>
      <c r="K6" s="7"/>
    </row>
    <row r="7" spans="1:11">
      <c r="A7" s="23" t="s">
        <v>45</v>
      </c>
      <c r="B7" s="9">
        <v>700</v>
      </c>
      <c r="C7" s="9">
        <f>B7/7</f>
        <v>100</v>
      </c>
      <c r="D7" s="9">
        <f>C7</f>
        <v>100</v>
      </c>
      <c r="E7" s="9">
        <f t="shared" si="2"/>
        <v>100</v>
      </c>
      <c r="F7" s="9">
        <f t="shared" si="2"/>
        <v>100</v>
      </c>
      <c r="G7" s="9">
        <f t="shared" si="2"/>
        <v>100</v>
      </c>
      <c r="H7" s="9">
        <f t="shared" si="2"/>
        <v>100</v>
      </c>
      <c r="I7" s="9">
        <f t="shared" si="2"/>
        <v>100</v>
      </c>
      <c r="J7" s="9">
        <f t="shared" si="2"/>
        <v>100</v>
      </c>
      <c r="K7" s="7"/>
    </row>
    <row r="8" spans="1:11">
      <c r="A8" s="8"/>
      <c r="B8" s="9"/>
      <c r="C8" s="9"/>
      <c r="D8" s="9">
        <f>D4+C6+C7</f>
        <v>62324.285714285717</v>
      </c>
      <c r="E8" s="9">
        <f>D4+D6+D7</f>
        <v>62324.285714285717</v>
      </c>
      <c r="F8" s="9">
        <f>D4+D6+D7</f>
        <v>62324.285714285717</v>
      </c>
      <c r="G8" s="9">
        <f>D4+D6+D7</f>
        <v>62324.285714285717</v>
      </c>
      <c r="H8" s="9">
        <f>D4+D6+D7</f>
        <v>62324.285714285717</v>
      </c>
      <c r="I8" s="9">
        <f>D4+D6+D7</f>
        <v>62324.285714285717</v>
      </c>
      <c r="J8" s="9">
        <f>D4+D6+D7</f>
        <v>62324.285714285717</v>
      </c>
      <c r="K8" s="6">
        <f>SUM(D8:J8)</f>
        <v>436270.00000000006</v>
      </c>
    </row>
    <row r="9" spans="1:11">
      <c r="A9" t="s">
        <v>46</v>
      </c>
      <c r="B9" s="6"/>
      <c r="C9" s="6"/>
      <c r="D9" s="6"/>
      <c r="E9" s="6"/>
      <c r="F9" s="6"/>
      <c r="G9" s="6"/>
      <c r="H9" s="6"/>
      <c r="I9" s="6"/>
      <c r="J9" s="6"/>
      <c r="K9" s="4"/>
    </row>
    <row r="10" spans="1:11">
      <c r="A10" s="10" t="s">
        <v>44</v>
      </c>
      <c r="B10" s="9">
        <v>50570</v>
      </c>
      <c r="C10" s="6">
        <f>G29</f>
        <v>7813.6696201337518</v>
      </c>
      <c r="D10" s="6">
        <f>C10</f>
        <v>7813.6696201337518</v>
      </c>
      <c r="E10" s="6">
        <f t="shared" ref="E10:J10" si="3">D10</f>
        <v>7813.6696201337518</v>
      </c>
      <c r="F10" s="6">
        <f t="shared" si="3"/>
        <v>7813.6696201337518</v>
      </c>
      <c r="G10" s="6">
        <f t="shared" si="3"/>
        <v>7813.6696201337518</v>
      </c>
      <c r="H10" s="6">
        <f t="shared" si="3"/>
        <v>7813.6696201337518</v>
      </c>
      <c r="I10" s="6">
        <f t="shared" si="3"/>
        <v>7813.6696201337518</v>
      </c>
      <c r="J10" s="6">
        <f t="shared" si="3"/>
        <v>7813.6696201337518</v>
      </c>
      <c r="K10" s="4"/>
    </row>
    <row r="11" spans="1:11">
      <c r="A11" s="10" t="s">
        <v>45</v>
      </c>
      <c r="B11" s="9">
        <v>700</v>
      </c>
      <c r="C11" s="6">
        <v>173</v>
      </c>
      <c r="D11" s="6">
        <v>173</v>
      </c>
      <c r="E11" s="6">
        <v>173</v>
      </c>
      <c r="F11" s="6">
        <v>173</v>
      </c>
      <c r="G11" s="6">
        <v>173</v>
      </c>
      <c r="H11" s="6">
        <v>173</v>
      </c>
      <c r="I11" s="6">
        <v>173</v>
      </c>
      <c r="J11" s="6">
        <v>173</v>
      </c>
      <c r="K11" s="4"/>
    </row>
    <row r="12" spans="1:11">
      <c r="A12" s="10"/>
      <c r="B12" s="6"/>
      <c r="C12" s="6"/>
      <c r="D12" s="6">
        <f>D4+D10+D11</f>
        <v>62986.669620133755</v>
      </c>
      <c r="E12" s="6">
        <f t="shared" ref="E12:J12" si="4">E4+E10+E11</f>
        <v>62986.669620133755</v>
      </c>
      <c r="F12" s="6">
        <f t="shared" si="4"/>
        <v>62986.669620133755</v>
      </c>
      <c r="G12" s="6">
        <f t="shared" si="4"/>
        <v>62986.669620133755</v>
      </c>
      <c r="H12" s="6">
        <f t="shared" si="4"/>
        <v>62986.669620133755</v>
      </c>
      <c r="I12" s="6">
        <f t="shared" si="4"/>
        <v>62986.669620133755</v>
      </c>
      <c r="J12" s="6">
        <f t="shared" si="4"/>
        <v>62986.669620133755</v>
      </c>
      <c r="K12" s="6">
        <f>SUM(D12:J12)</f>
        <v>440906.68734093627</v>
      </c>
    </row>
    <row r="13" spans="1:11">
      <c r="A13" t="s">
        <v>7</v>
      </c>
      <c r="B13" s="6"/>
      <c r="C13" s="6"/>
      <c r="D13" s="6">
        <f>K12</f>
        <v>440906.68734093627</v>
      </c>
      <c r="E13" s="6">
        <f>K12</f>
        <v>440906.68734093627</v>
      </c>
      <c r="F13" s="6">
        <f>K12</f>
        <v>440906.68734093627</v>
      </c>
      <c r="G13" s="6">
        <f>K12</f>
        <v>440906.68734093627</v>
      </c>
      <c r="H13" s="6">
        <f>K12</f>
        <v>440906.68734093627</v>
      </c>
      <c r="I13" s="6">
        <f>K12</f>
        <v>440906.68734093627</v>
      </c>
      <c r="J13" s="6">
        <f>K12</f>
        <v>440906.68734093627</v>
      </c>
      <c r="K13" s="4"/>
    </row>
    <row r="14" spans="1:11">
      <c r="A14" t="s">
        <v>47</v>
      </c>
      <c r="B14" s="11"/>
      <c r="C14" s="6"/>
      <c r="D14" s="6">
        <f>'Ingredients '!G34</f>
        <v>239</v>
      </c>
      <c r="E14" s="6">
        <f t="shared" ref="E14:J14" si="5">D14</f>
        <v>239</v>
      </c>
      <c r="F14" s="6">
        <f t="shared" si="5"/>
        <v>239</v>
      </c>
      <c r="G14" s="6">
        <f t="shared" si="5"/>
        <v>239</v>
      </c>
      <c r="H14" s="6">
        <f t="shared" si="5"/>
        <v>239</v>
      </c>
      <c r="I14" s="6">
        <f t="shared" si="5"/>
        <v>239</v>
      </c>
      <c r="J14" s="6">
        <f t="shared" si="5"/>
        <v>239</v>
      </c>
    </row>
    <row r="15" spans="1:11">
      <c r="A15" t="s">
        <v>89</v>
      </c>
      <c r="B15" s="6"/>
      <c r="C15" s="6"/>
      <c r="D15" s="6">
        <f>D13+D14*D3</f>
        <v>464806.68734093627</v>
      </c>
      <c r="E15" s="6">
        <f t="shared" ref="E15:J15" si="6">E13+E14*E3</f>
        <v>488706.68734093627</v>
      </c>
      <c r="F15" s="6">
        <f t="shared" si="6"/>
        <v>512606.68734093627</v>
      </c>
      <c r="G15" s="6">
        <f t="shared" si="6"/>
        <v>536506.68734093627</v>
      </c>
      <c r="H15" s="6">
        <f t="shared" si="6"/>
        <v>560406.68734093627</v>
      </c>
      <c r="I15" s="6">
        <f t="shared" si="6"/>
        <v>584306.68734093627</v>
      </c>
      <c r="J15" s="6">
        <f t="shared" si="6"/>
        <v>608206.68734093627</v>
      </c>
    </row>
    <row r="16" spans="1:11">
      <c r="A16" t="s">
        <v>20</v>
      </c>
      <c r="B16" s="6"/>
      <c r="C16" s="6"/>
      <c r="D16" s="6">
        <f>(D13/D3)+D14</f>
        <v>4648.0668734093624</v>
      </c>
      <c r="E16" s="6">
        <f t="shared" ref="E16:J16" si="7">(E13/E3)+E14</f>
        <v>2443.5334367046812</v>
      </c>
      <c r="F16" s="6">
        <f t="shared" si="7"/>
        <v>1708.688957803121</v>
      </c>
      <c r="G16" s="6">
        <f t="shared" si="7"/>
        <v>1341.2667183523406</v>
      </c>
      <c r="H16" s="6">
        <f t="shared" si="7"/>
        <v>1120.8133746818726</v>
      </c>
      <c r="I16" s="6">
        <f t="shared" si="7"/>
        <v>973.84447890156048</v>
      </c>
      <c r="J16" s="6">
        <f t="shared" si="7"/>
        <v>868.8666962013375</v>
      </c>
    </row>
    <row r="17" spans="1:11">
      <c r="A17" t="s">
        <v>21</v>
      </c>
      <c r="B17" s="6"/>
      <c r="C17" s="6">
        <v>840</v>
      </c>
      <c r="D17" s="6">
        <v>840</v>
      </c>
      <c r="E17" s="6">
        <v>840</v>
      </c>
      <c r="F17" s="6">
        <v>840</v>
      </c>
      <c r="G17" s="6">
        <v>840</v>
      </c>
      <c r="H17" s="6">
        <v>840</v>
      </c>
      <c r="I17" s="6">
        <v>840</v>
      </c>
      <c r="J17" s="6">
        <v>840</v>
      </c>
      <c r="K17" s="6"/>
    </row>
    <row r="18" spans="1:11">
      <c r="A18" t="s">
        <v>48</v>
      </c>
      <c r="B18" s="6"/>
      <c r="C18" s="6"/>
      <c r="D18" s="6">
        <f>D17*D3</f>
        <v>84000</v>
      </c>
      <c r="E18" s="6">
        <f t="shared" ref="E18:J18" si="8">E17*E3</f>
        <v>168000</v>
      </c>
      <c r="F18" s="6">
        <f t="shared" si="8"/>
        <v>252000</v>
      </c>
      <c r="G18" s="6">
        <f t="shared" si="8"/>
        <v>336000</v>
      </c>
      <c r="H18" s="6">
        <f t="shared" si="8"/>
        <v>420000</v>
      </c>
      <c r="I18" s="6">
        <f t="shared" si="8"/>
        <v>504000</v>
      </c>
      <c r="J18" s="6">
        <f t="shared" si="8"/>
        <v>588000</v>
      </c>
    </row>
    <row r="19" spans="1:11">
      <c r="A19" t="s">
        <v>90</v>
      </c>
      <c r="B19" s="6"/>
      <c r="C19" s="6"/>
      <c r="D19" s="6">
        <f>D18-D15</f>
        <v>-380806.68734093627</v>
      </c>
      <c r="E19" s="6">
        <f t="shared" ref="E19:J19" si="9">E18-E15</f>
        <v>-320706.68734093627</v>
      </c>
      <c r="F19" s="6">
        <f t="shared" si="9"/>
        <v>-260606.68734093627</v>
      </c>
      <c r="G19" s="6">
        <f t="shared" si="9"/>
        <v>-200506.68734093627</v>
      </c>
      <c r="H19" s="6">
        <f t="shared" si="9"/>
        <v>-140406.68734093627</v>
      </c>
      <c r="I19" s="6">
        <f t="shared" si="9"/>
        <v>-80306.687340936274</v>
      </c>
      <c r="J19" s="6">
        <f t="shared" si="9"/>
        <v>-20206.687340936274</v>
      </c>
    </row>
    <row r="20" spans="1:11">
      <c r="A20" t="s">
        <v>91</v>
      </c>
      <c r="D20" s="4">
        <f>D13/(D17-D14)</f>
        <v>733.62177594165769</v>
      </c>
    </row>
    <row r="22" spans="1:11">
      <c r="A22" s="10"/>
      <c r="C22" s="4"/>
      <c r="D22" s="12"/>
      <c r="E22" s="12"/>
      <c r="F22" s="13" t="s">
        <v>22</v>
      </c>
      <c r="G22" s="12"/>
      <c r="H22" s="4"/>
      <c r="I22" s="4"/>
      <c r="J22" s="4"/>
    </row>
    <row r="23" spans="1:11">
      <c r="A23" s="10"/>
      <c r="C23" s="4"/>
      <c r="D23" s="14" t="s">
        <v>23</v>
      </c>
      <c r="E23" s="14" t="s">
        <v>24</v>
      </c>
      <c r="F23" s="14" t="s">
        <v>25</v>
      </c>
      <c r="G23" s="15">
        <v>0.02</v>
      </c>
      <c r="H23" s="4"/>
      <c r="I23" s="4"/>
      <c r="J23" s="4"/>
    </row>
    <row r="24" spans="1:11">
      <c r="D24" s="14" t="s">
        <v>23</v>
      </c>
      <c r="E24" s="14" t="s">
        <v>26</v>
      </c>
      <c r="F24" s="14" t="s">
        <v>27</v>
      </c>
      <c r="G24" s="14">
        <v>7</v>
      </c>
      <c r="H24" s="4"/>
      <c r="I24" s="4"/>
      <c r="J24" s="4"/>
    </row>
    <row r="25" spans="1:11">
      <c r="B25" s="4"/>
      <c r="D25" s="14" t="s">
        <v>23</v>
      </c>
      <c r="E25" s="14" t="s">
        <v>28</v>
      </c>
      <c r="F25" s="14" t="s">
        <v>29</v>
      </c>
      <c r="G25" s="16">
        <f>B6</f>
        <v>50570</v>
      </c>
      <c r="H25" s="4"/>
      <c r="I25" s="4"/>
      <c r="J25" s="4"/>
    </row>
    <row r="26" spans="1:11">
      <c r="B26" s="17"/>
      <c r="D26" s="14"/>
      <c r="E26" s="12" t="s">
        <v>30</v>
      </c>
      <c r="F26" s="14"/>
      <c r="G26" s="18">
        <f>(1+G23)</f>
        <v>1.02</v>
      </c>
    </row>
    <row r="27" spans="1:11" ht="16.5">
      <c r="D27" s="12"/>
      <c r="E27" s="12" t="s">
        <v>49</v>
      </c>
      <c r="F27" s="12" t="s">
        <v>31</v>
      </c>
      <c r="G27" s="19">
        <f>POWER(G26,G24)</f>
        <v>1.1486856676492798</v>
      </c>
    </row>
    <row r="28" spans="1:11">
      <c r="D28" s="12"/>
      <c r="E28" s="12" t="s">
        <v>32</v>
      </c>
      <c r="F28" s="12" t="s">
        <v>33</v>
      </c>
      <c r="G28" s="20">
        <f>G23*G27/(G27-1)</f>
        <v>0.1545119561030997</v>
      </c>
      <c r="H28" s="4"/>
      <c r="I28" s="4"/>
      <c r="J28" s="4"/>
    </row>
    <row r="29" spans="1:11">
      <c r="D29" s="21" t="s">
        <v>34</v>
      </c>
      <c r="E29" s="21" t="s">
        <v>35</v>
      </c>
      <c r="F29" s="21" t="s">
        <v>36</v>
      </c>
      <c r="G29" s="22">
        <f>G28*G25</f>
        <v>7813.6696201337518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Y6" sqref="Y6"/>
    </sheetView>
  </sheetViews>
  <sheetFormatPr defaultRowHeight="15"/>
  <cols>
    <col min="4" max="14" width="9.140625" customWidth="1"/>
    <col min="16" max="16" width="9.1406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Ingredients </vt:lpstr>
      <vt:lpstr>Calculation Sheet </vt:lpstr>
      <vt:lpstr>Break Even 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cp:lastPrinted>2016-03-18T04:24:05Z</cp:lastPrinted>
  <dcterms:created xsi:type="dcterms:W3CDTF">2016-03-09T15:28:50Z</dcterms:created>
  <dcterms:modified xsi:type="dcterms:W3CDTF">2016-03-18T04:31:45Z</dcterms:modified>
</cp:coreProperties>
</file>