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0" yWindow="0" windowWidth="21930" windowHeight="8940"/>
  </bookViews>
  <sheets>
    <sheet name="List of ingredients" sheetId="1" r:id="rId1"/>
    <sheet name="Calculation template" sheetId="2" r:id="rId2"/>
    <sheet name="AC" sheetId="4" r:id="rId3"/>
    <sheet name="TC" sheetId="5" r:id="rId4"/>
    <sheet name="Graph" sheetId="3" r:id="rId5"/>
  </sheets>
  <definedNames>
    <definedName name="_xlnm.Print_Area" localSheetId="1">'Calculation template'!$D$4:$M$20</definedName>
    <definedName name="_xlnm.Print_Area" localSheetId="0">'List of ingredients'!$A$1:$F$38</definedName>
  </definedNames>
  <calcPr calcId="125725"/>
</workbook>
</file>

<file path=xl/calcChain.xml><?xml version="1.0" encoding="utf-8"?>
<calcChain xmlns="http://schemas.openxmlformats.org/spreadsheetml/2006/main">
  <c r="I4" i="3"/>
  <c r="E4"/>
  <c r="F4"/>
  <c r="G4"/>
  <c r="H4"/>
  <c r="J12" i="2"/>
  <c r="K12" s="1"/>
  <c r="L12" s="1"/>
  <c r="G11"/>
  <c r="H11" s="1"/>
  <c r="I11" s="1"/>
  <c r="J11" s="1"/>
  <c r="K11" s="1"/>
  <c r="L11" s="1"/>
  <c r="G6"/>
  <c r="H6" s="1"/>
  <c r="I6" s="1"/>
  <c r="J6" s="1"/>
  <c r="K6" s="1"/>
  <c r="L6" s="1"/>
  <c r="F29" i="1"/>
  <c r="F28"/>
  <c r="F3"/>
  <c r="F9"/>
  <c r="F10"/>
  <c r="F11"/>
  <c r="F12"/>
  <c r="F14"/>
  <c r="F15"/>
  <c r="F18"/>
  <c r="F21"/>
  <c r="F22"/>
  <c r="F27"/>
  <c r="F35"/>
  <c r="F38"/>
  <c r="F18" i="2" s="1"/>
  <c r="G18" s="1"/>
  <c r="F16" i="1"/>
  <c r="D7"/>
  <c r="J33" i="2"/>
  <c r="J34" s="1"/>
  <c r="J35" s="1"/>
  <c r="J36" s="1"/>
  <c r="F34" i="1"/>
  <c r="D33"/>
  <c r="F33" s="1"/>
  <c r="F32"/>
  <c r="F31"/>
  <c r="F2"/>
  <c r="D8"/>
  <c r="F8" s="1"/>
  <c r="D4" i="3"/>
  <c r="D5" s="1"/>
  <c r="A2" i="1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E5" i="3" l="1"/>
  <c r="F5" s="1"/>
  <c r="G5" s="1"/>
  <c r="H5" s="1"/>
  <c r="I5" s="1"/>
  <c r="F23" i="1"/>
  <c r="E12" i="2" s="1"/>
  <c r="F4" i="1"/>
  <c r="F7" i="2" s="1"/>
  <c r="G7" s="1"/>
  <c r="H7" s="1"/>
  <c r="F36" i="1"/>
  <c r="F15" i="2" s="1"/>
  <c r="G15" s="1"/>
  <c r="D10" i="3"/>
  <c r="G19" i="2"/>
  <c r="H18"/>
  <c r="F19" i="1"/>
  <c r="E9" i="2" l="1"/>
  <c r="G13"/>
  <c r="H15"/>
  <c r="I15" s="1"/>
  <c r="J15" s="1"/>
  <c r="K15" s="1"/>
  <c r="L15" s="1"/>
  <c r="D7" i="3"/>
  <c r="E7" s="1"/>
  <c r="F7" s="1"/>
  <c r="G7" s="1"/>
  <c r="H7" s="1"/>
  <c r="I7" s="1"/>
  <c r="H13" i="2"/>
  <c r="I7"/>
  <c r="H19"/>
  <c r="I18"/>
  <c r="E8"/>
  <c r="F8" s="1"/>
  <c r="G8" s="1"/>
  <c r="E11"/>
  <c r="F24" i="1"/>
  <c r="E10" i="3"/>
  <c r="D11"/>
  <c r="F9" i="2" l="1"/>
  <c r="J9" s="1"/>
  <c r="K9" s="1"/>
  <c r="L9" s="1"/>
  <c r="J7"/>
  <c r="I13"/>
  <c r="F10" i="3"/>
  <c r="E11"/>
  <c r="J18" i="2"/>
  <c r="I19"/>
  <c r="H8"/>
  <c r="G10"/>
  <c r="G10" i="3" l="1"/>
  <c r="F11"/>
  <c r="I8" i="2"/>
  <c r="H10"/>
  <c r="K18"/>
  <c r="J19"/>
  <c r="J13"/>
  <c r="K7"/>
  <c r="J8" l="1"/>
  <c r="I10"/>
  <c r="L18"/>
  <c r="L19" s="1"/>
  <c r="K19"/>
  <c r="K13"/>
  <c r="L7"/>
  <c r="G11" i="3"/>
  <c r="H10"/>
  <c r="H11" l="1"/>
  <c r="I10"/>
  <c r="I11" s="1"/>
  <c r="K8" i="2"/>
  <c r="J10"/>
  <c r="L13"/>
  <c r="M13" s="1"/>
  <c r="G14" s="1"/>
  <c r="G16" l="1"/>
  <c r="G20" s="1"/>
  <c r="H14"/>
  <c r="D6" i="3"/>
  <c r="G21" i="2"/>
  <c r="G17"/>
  <c r="L8"/>
  <c r="L10" s="1"/>
  <c r="K10"/>
  <c r="E6" i="3" l="1"/>
  <c r="D8"/>
  <c r="I14" i="2"/>
  <c r="H17"/>
  <c r="H16"/>
  <c r="H20" s="1"/>
  <c r="I16" l="1"/>
  <c r="I20" s="1"/>
  <c r="J14"/>
  <c r="I17"/>
  <c r="D9" i="3"/>
  <c r="D12"/>
  <c r="E8"/>
  <c r="F6"/>
  <c r="E9" l="1"/>
  <c r="E12"/>
  <c r="J16" i="2"/>
  <c r="J20" s="1"/>
  <c r="K14"/>
  <c r="J17"/>
  <c r="F8" i="3"/>
  <c r="G6"/>
  <c r="K17" i="2" l="1"/>
  <c r="K16"/>
  <c r="K20" s="1"/>
  <c r="L14"/>
  <c r="G8" i="3"/>
  <c r="H6"/>
  <c r="F9"/>
  <c r="F12"/>
  <c r="L17" i="2" l="1"/>
  <c r="L16"/>
  <c r="L20" s="1"/>
  <c r="G9" i="3"/>
  <c r="G12"/>
  <c r="H8"/>
  <c r="I6"/>
  <c r="I8" s="1"/>
  <c r="I9" l="1"/>
  <c r="I12"/>
  <c r="H9"/>
  <c r="H12"/>
</calcChain>
</file>

<file path=xl/sharedStrings.xml><?xml version="1.0" encoding="utf-8"?>
<sst xmlns="http://schemas.openxmlformats.org/spreadsheetml/2006/main" count="150" uniqueCount="105">
  <si>
    <t>Type of unit</t>
  </si>
  <si>
    <t xml:space="preserve">No of units  </t>
  </si>
  <si>
    <t xml:space="preserve">Rate per unit  </t>
  </si>
  <si>
    <t xml:space="preserve">  Costs ($$)</t>
  </si>
  <si>
    <t>Development Print</t>
  </si>
  <si>
    <t xml:space="preserve">  Authoring of study guide</t>
  </si>
  <si>
    <t xml:space="preserve">  Editing and design </t>
  </si>
  <si>
    <t>Replication and Distribution</t>
  </si>
  <si>
    <t xml:space="preserve">  Cost/student ($$)</t>
  </si>
  <si>
    <t>Student Support</t>
  </si>
  <si>
    <t xml:space="preserve">  Marking of assignment </t>
  </si>
  <si>
    <t>Year 1</t>
  </si>
  <si>
    <t>Year 2</t>
  </si>
  <si>
    <t>Year 3</t>
  </si>
  <si>
    <t>Year 4</t>
  </si>
  <si>
    <t>Year 5</t>
  </si>
  <si>
    <t>Year 6</t>
  </si>
  <si>
    <t>No of students</t>
  </si>
  <si>
    <t>Accumulated</t>
  </si>
  <si>
    <t>Annualization</t>
  </si>
  <si>
    <t>Input</t>
  </si>
  <si>
    <t>r</t>
  </si>
  <si>
    <t>rate</t>
  </si>
  <si>
    <t>n</t>
  </si>
  <si>
    <t>years</t>
  </si>
  <si>
    <t>C</t>
  </si>
  <si>
    <t>amount</t>
  </si>
  <si>
    <t>(Intermediate value)</t>
  </si>
  <si>
    <t>a(r,n)</t>
  </si>
  <si>
    <t>Annualization factor</t>
  </si>
  <si>
    <t>Result</t>
  </si>
  <si>
    <t>C*a(r,n)</t>
  </si>
  <si>
    <t xml:space="preserve">Annualized amount </t>
  </si>
  <si>
    <t>Aggregate unit costs</t>
  </si>
  <si>
    <t>TC=F+VxN</t>
  </si>
  <si>
    <t>AC=F/N+V</t>
  </si>
  <si>
    <t>Income</t>
  </si>
  <si>
    <t>Fee</t>
  </si>
  <si>
    <t xml:space="preserve">Income per student </t>
  </si>
  <si>
    <t>Total</t>
  </si>
  <si>
    <t xml:space="preserve">  Preparation of a Reader</t>
  </si>
  <si>
    <t xml:space="preserve">Development Assignment </t>
  </si>
  <si>
    <t>Author</t>
  </si>
  <si>
    <t>Editing and design</t>
  </si>
  <si>
    <t xml:space="preserve">  Tutor (per group of 25)</t>
  </si>
  <si>
    <t xml:space="preserve">  Tuition expenses</t>
  </si>
  <si>
    <t xml:space="preserve">  Production of Reader</t>
  </si>
  <si>
    <t>Income per student</t>
  </si>
  <si>
    <t xml:space="preserve">  Copyright </t>
  </si>
  <si>
    <t>FD</t>
  </si>
  <si>
    <t>FM</t>
  </si>
  <si>
    <t xml:space="preserve">  Production assignments</t>
  </si>
  <si>
    <t xml:space="preserve">  Production study guides</t>
  </si>
  <si>
    <t>FD depreciated (6 years)</t>
  </si>
  <si>
    <t xml:space="preserve">F depreciated </t>
  </si>
  <si>
    <t>Profit</t>
  </si>
  <si>
    <t xml:space="preserve">F annualized/per year  </t>
  </si>
  <si>
    <t>F annualized (total)</t>
  </si>
  <si>
    <t xml:space="preserve">  Packaging and postage</t>
  </si>
  <si>
    <t>per annum salary</t>
  </si>
  <si>
    <t>Study guide (50 pp)</t>
  </si>
  <si>
    <t>Reader (200 pp)</t>
  </si>
  <si>
    <t>Per 50 pp</t>
  </si>
  <si>
    <t>Per 60 min</t>
  </si>
  <si>
    <t>Per assignment</t>
  </si>
  <si>
    <t>Per study guide</t>
  </si>
  <si>
    <t xml:space="preserve">Per assignment </t>
  </si>
  <si>
    <t>Per Hour  and group of 25</t>
  </si>
  <si>
    <t>Per group of 25</t>
  </si>
  <si>
    <t xml:space="preserve">Per reader </t>
  </si>
  <si>
    <t>Per mailing</t>
  </si>
  <si>
    <t>Per credit point</t>
  </si>
  <si>
    <t xml:space="preserve">Total fixed costs of development </t>
  </si>
  <si>
    <t>Total fixed costs of maintenance</t>
  </si>
  <si>
    <t>Total fixed costs</t>
  </si>
  <si>
    <t xml:space="preserve">  Professional speaker</t>
  </si>
  <si>
    <t xml:space="preserve">  Production</t>
  </si>
  <si>
    <t xml:space="preserve">  Assignment</t>
  </si>
  <si>
    <t xml:space="preserve">Total variable cost per student </t>
  </si>
  <si>
    <t>F</t>
  </si>
  <si>
    <t>FD annualized (6 years at 7.5%)</t>
  </si>
  <si>
    <r>
      <t xml:space="preserve">(1+r) </t>
    </r>
    <r>
      <rPr>
        <vertAlign val="superscript"/>
        <sz val="10"/>
        <rFont val="Times New Roman"/>
        <family val="1"/>
      </rPr>
      <t>n</t>
    </r>
  </si>
  <si>
    <t xml:space="preserve">Break even point </t>
  </si>
  <si>
    <t>V</t>
  </si>
  <si>
    <t>I</t>
  </si>
  <si>
    <t>Recurrent costs</t>
  </si>
  <si>
    <t>R</t>
  </si>
  <si>
    <r>
      <t xml:space="preserve">B </t>
    </r>
    <r>
      <rPr>
        <b/>
        <sz val="10"/>
        <rFont val="Arial"/>
        <family val="2"/>
      </rPr>
      <t xml:space="preserve">   ONE-OFF DEVELOPMENT AND PRODUCTION COSTS</t>
    </r>
  </si>
  <si>
    <r>
      <t xml:space="preserve">C   </t>
    </r>
    <r>
      <rPr>
        <b/>
        <sz val="10"/>
        <rFont val="Arial"/>
        <family val="2"/>
      </rPr>
      <t xml:space="preserve"> MAINTENANCE COSTS (PART OF PRINTED MATERIAL ONLY)</t>
    </r>
  </si>
  <si>
    <r>
      <t xml:space="preserve">D  </t>
    </r>
    <r>
      <rPr>
        <b/>
        <sz val="10"/>
        <rFont val="Arial"/>
        <family val="2"/>
      </rPr>
      <t>ANNUAL PRESENTATION COSTS (all per student)</t>
    </r>
  </si>
  <si>
    <t>E INCOME (per student per credit)</t>
  </si>
  <si>
    <r>
      <t xml:space="preserve">A </t>
    </r>
    <r>
      <rPr>
        <b/>
        <sz val="10"/>
        <rFont val="Arial"/>
        <family val="2"/>
      </rPr>
      <t xml:space="preserve">  COURSE OVERHEADS </t>
    </r>
  </si>
  <si>
    <t>FM depreciated (3 years)</t>
  </si>
  <si>
    <t>FM annualized  (3 years at 7.5%)</t>
  </si>
  <si>
    <t xml:space="preserve">  Management (ongoing)</t>
  </si>
  <si>
    <t xml:space="preserve">  Secretarial support (ongoing)</t>
  </si>
  <si>
    <t xml:space="preserve">  Management (development)</t>
  </si>
  <si>
    <t xml:space="preserve">  Secretarial support (development)</t>
  </si>
  <si>
    <t>(1+r)</t>
  </si>
  <si>
    <t xml:space="preserve"> </t>
  </si>
  <si>
    <t xml:space="preserve">  </t>
  </si>
  <si>
    <t xml:space="preserve">  Production of DVD</t>
  </si>
  <si>
    <t>Development DVDs</t>
  </si>
  <si>
    <t xml:space="preserve">  Development of dvd</t>
  </si>
  <si>
    <t>Per DVD</t>
  </si>
</sst>
</file>

<file path=xl/styles.xml><?xml version="1.0" encoding="utf-8"?>
<styleSheet xmlns="http://schemas.openxmlformats.org/spreadsheetml/2006/main">
  <numFmts count="4">
    <numFmt numFmtId="164" formatCode="#,##0.00\ &quot;€&quot;;[Red]\-#,##0.00\ &quot;€&quot;"/>
    <numFmt numFmtId="165" formatCode="0.0000"/>
    <numFmt numFmtId="166" formatCode="0.000"/>
    <numFmt numFmtId="167" formatCode="0.0%"/>
  </numFmts>
  <fonts count="1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57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22"/>
      <name val="Arial"/>
    </font>
    <font>
      <vertAlign val="superscript"/>
      <sz val="10"/>
      <name val="Times New Roman"/>
      <family val="1"/>
    </font>
    <font>
      <sz val="10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1" fontId="0" fillId="0" borderId="0" xfId="0" applyNumberFormat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1" fontId="5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/>
    <xf numFmtId="0" fontId="6" fillId="3" borderId="0" xfId="0" applyFont="1" applyFill="1"/>
    <xf numFmtId="1" fontId="6" fillId="3" borderId="0" xfId="0" applyNumberFormat="1" applyFont="1" applyFill="1"/>
    <xf numFmtId="0" fontId="2" fillId="2" borderId="0" xfId="0" applyFont="1" applyFill="1"/>
    <xf numFmtId="167" fontId="5" fillId="3" borderId="0" xfId="0" applyNumberFormat="1" applyFont="1" applyFill="1"/>
    <xf numFmtId="2" fontId="0" fillId="0" borderId="0" xfId="0" applyNumberFormat="1"/>
    <xf numFmtId="0" fontId="0" fillId="0" borderId="0" xfId="0" applyFill="1"/>
    <xf numFmtId="0" fontId="7" fillId="0" borderId="0" xfId="0" applyFont="1" applyFill="1" applyAlignment="1">
      <alignment horizontal="left"/>
    </xf>
    <xf numFmtId="1" fontId="9" fillId="0" borderId="0" xfId="0" applyNumberFormat="1" applyFont="1"/>
    <xf numFmtId="0" fontId="9" fillId="0" borderId="0" xfId="0" applyFont="1"/>
    <xf numFmtId="1" fontId="0" fillId="0" borderId="0" xfId="0" applyNumberFormat="1" applyFill="1"/>
    <xf numFmtId="1" fontId="2" fillId="0" borderId="0" xfId="0" applyNumberFormat="1" applyFont="1"/>
    <xf numFmtId="1" fontId="2" fillId="0" borderId="0" xfId="0" applyNumberFormat="1" applyFont="1" applyFill="1"/>
    <xf numFmtId="2" fontId="2" fillId="0" borderId="0" xfId="0" applyNumberFormat="1" applyFont="1"/>
    <xf numFmtId="164" fontId="0" fillId="0" borderId="0" xfId="0" applyNumberFormat="1"/>
    <xf numFmtId="0" fontId="11" fillId="0" borderId="0" xfId="0" applyFont="1"/>
    <xf numFmtId="1" fontId="11" fillId="0" borderId="0" xfId="0" applyNumberFormat="1" applyFont="1"/>
    <xf numFmtId="2" fontId="11" fillId="0" borderId="0" xfId="0" applyNumberFormat="1" applyFont="1"/>
    <xf numFmtId="0" fontId="0" fillId="4" borderId="0" xfId="0" applyFill="1"/>
    <xf numFmtId="1" fontId="11" fillId="4" borderId="0" xfId="0" applyNumberFormat="1" applyFont="1" applyFill="1"/>
    <xf numFmtId="1" fontId="0" fillId="4" borderId="0" xfId="0" applyNumberFormat="1" applyFill="1"/>
    <xf numFmtId="0" fontId="11" fillId="4" borderId="0" xfId="0" applyFont="1" applyFill="1"/>
    <xf numFmtId="0" fontId="0" fillId="5" borderId="0" xfId="0" applyFill="1"/>
    <xf numFmtId="1" fontId="11" fillId="5" borderId="0" xfId="0" applyNumberFormat="1" applyFont="1" applyFill="1"/>
    <xf numFmtId="165" fontId="5" fillId="3" borderId="0" xfId="0" applyNumberFormat="1" applyFont="1" applyFill="1" applyAlignment="1">
      <alignment horizontal="left" indent="4"/>
    </xf>
    <xf numFmtId="0" fontId="7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1" fontId="2" fillId="7" borderId="0" xfId="0" applyNumberFormat="1" applyFont="1" applyFill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right"/>
    </xf>
    <xf numFmtId="1" fontId="2" fillId="6" borderId="0" xfId="0" applyNumberFormat="1" applyFont="1" applyFill="1"/>
    <xf numFmtId="0" fontId="8" fillId="8" borderId="0" xfId="0" applyFont="1" applyFill="1" applyAlignment="1">
      <alignment horizontal="left"/>
    </xf>
    <xf numFmtId="0" fontId="0" fillId="8" borderId="0" xfId="0" applyFill="1"/>
    <xf numFmtId="166" fontId="0" fillId="8" borderId="0" xfId="0" applyNumberFormat="1" applyFill="1"/>
    <xf numFmtId="1" fontId="0" fillId="8" borderId="0" xfId="0" applyNumberFormat="1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0" fillId="7" borderId="0" xfId="0" applyFill="1"/>
    <xf numFmtId="0" fontId="2" fillId="7" borderId="0" xfId="0" applyFont="1" applyFill="1"/>
    <xf numFmtId="2" fontId="2" fillId="7" borderId="0" xfId="0" applyNumberFormat="1" applyFont="1" applyFill="1"/>
    <xf numFmtId="0" fontId="2" fillId="6" borderId="0" xfId="0" applyFont="1" applyFill="1"/>
    <xf numFmtId="2" fontId="2" fillId="6" borderId="0" xfId="0" applyNumberFormat="1" applyFont="1" applyFill="1" applyAlignment="1">
      <alignment horizontal="right"/>
    </xf>
    <xf numFmtId="2" fontId="2" fillId="6" borderId="0" xfId="0" applyNumberFormat="1" applyFont="1" applyFill="1"/>
    <xf numFmtId="2" fontId="0" fillId="8" borderId="0" xfId="0" applyNumberForma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3154167797990911E-2"/>
          <c:y val="1.291912066086115E-2"/>
          <c:w val="0.9161490683229816"/>
          <c:h val="0.83614864864864913"/>
        </c:manualLayout>
      </c:layout>
      <c:lineChart>
        <c:grouping val="standard"/>
        <c:ser>
          <c:idx val="2"/>
          <c:order val="0"/>
          <c:tx>
            <c:strRef>
              <c:f>Graph!$C$7</c:f>
              <c:strCache>
                <c:ptCount val="1"/>
                <c:pt idx="0">
                  <c:v>Aggregate unit costs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none"/>
          </c:marker>
          <c:cat>
            <c:numRef>
              <c:f>Graph!$D$5:$I$5</c:f>
              <c:numCache>
                <c:formatCode>General</c:formatCode>
                <c:ptCount val="6"/>
                <c:pt idx="0">
                  <c:v>150</c:v>
                </c:pt>
                <c:pt idx="1">
                  <c:v>300</c:v>
                </c:pt>
                <c:pt idx="2">
                  <c:v>450</c:v>
                </c:pt>
                <c:pt idx="3">
                  <c:v>600</c:v>
                </c:pt>
                <c:pt idx="4">
                  <c:v>750</c:v>
                </c:pt>
                <c:pt idx="5">
                  <c:v>900</c:v>
                </c:pt>
              </c:numCache>
            </c:numRef>
          </c:cat>
          <c:val>
            <c:numRef>
              <c:f>Graph!$D$7:$I$7</c:f>
              <c:numCache>
                <c:formatCode>0</c:formatCode>
                <c:ptCount val="6"/>
                <c:pt idx="0">
                  <c:v>456.09999999999997</c:v>
                </c:pt>
                <c:pt idx="1">
                  <c:v>456.09999999999997</c:v>
                </c:pt>
                <c:pt idx="2">
                  <c:v>456.09999999999997</c:v>
                </c:pt>
                <c:pt idx="3">
                  <c:v>456.09999999999997</c:v>
                </c:pt>
                <c:pt idx="4">
                  <c:v>456.09999999999997</c:v>
                </c:pt>
                <c:pt idx="5">
                  <c:v>456.09999999999997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0-4AD1-8DAC-20A03337DA60}"/>
            </c:ext>
          </c:extLst>
        </c:ser>
        <c:ser>
          <c:idx val="4"/>
          <c:order val="1"/>
          <c:tx>
            <c:strRef>
              <c:f>Graph!$C$9</c:f>
              <c:strCache>
                <c:ptCount val="1"/>
                <c:pt idx="0">
                  <c:v>AC=F/N+V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Graph!$D$5:$I$5</c:f>
              <c:numCache>
                <c:formatCode>General</c:formatCode>
                <c:ptCount val="6"/>
                <c:pt idx="0">
                  <c:v>150</c:v>
                </c:pt>
                <c:pt idx="1">
                  <c:v>300</c:v>
                </c:pt>
                <c:pt idx="2">
                  <c:v>450</c:v>
                </c:pt>
                <c:pt idx="3">
                  <c:v>600</c:v>
                </c:pt>
                <c:pt idx="4">
                  <c:v>750</c:v>
                </c:pt>
                <c:pt idx="5">
                  <c:v>900</c:v>
                </c:pt>
              </c:numCache>
            </c:numRef>
          </c:cat>
          <c:val>
            <c:numRef>
              <c:f>Graph!$D$9:$I$9</c:f>
              <c:numCache>
                <c:formatCode>0</c:formatCode>
                <c:ptCount val="6"/>
                <c:pt idx="0">
                  <c:v>4470.58</c:v>
                </c:pt>
                <c:pt idx="1">
                  <c:v>2463.34</c:v>
                </c:pt>
                <c:pt idx="2">
                  <c:v>1794.26</c:v>
                </c:pt>
                <c:pt idx="3">
                  <c:v>1459.72</c:v>
                </c:pt>
                <c:pt idx="4">
                  <c:v>1258.9960000000001</c:v>
                </c:pt>
                <c:pt idx="5">
                  <c:v>1125.18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70-4AD1-8DAC-20A03337DA60}"/>
            </c:ext>
          </c:extLst>
        </c:ser>
        <c:marker val="1"/>
        <c:axId val="84767104"/>
        <c:axId val="84770176"/>
      </c:lineChart>
      <c:catAx>
        <c:axId val="84767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 students</a:t>
                </a:r>
              </a:p>
            </c:rich>
          </c:tx>
          <c:layout>
            <c:manualLayout>
              <c:xMode val="edge"/>
              <c:yMode val="edge"/>
              <c:x val="0.4917184265010352"/>
              <c:y val="0.89527035008948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70176"/>
        <c:crosses val="autoZero"/>
        <c:auto val="1"/>
        <c:lblAlgn val="ctr"/>
        <c:lblOffset val="100"/>
        <c:tickLblSkip val="1"/>
        <c:tickMarkSkip val="1"/>
      </c:catAx>
      <c:valAx>
        <c:axId val="847701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costs per student</a:t>
                </a:r>
              </a:p>
            </c:rich>
          </c:tx>
          <c:layout>
            <c:manualLayout>
              <c:xMode val="edge"/>
              <c:yMode val="edge"/>
              <c:x val="1.1387163561076604E-2"/>
              <c:y val="0.3125000999240581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671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98757763975222"/>
          <c:y val="0.95439199541681663"/>
          <c:w val="0.29917184265010355"/>
          <c:h val="4.05405669468981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Costs and income</a:t>
            </a:r>
          </a:p>
        </c:rich>
      </c:tx>
      <c:layout>
        <c:manualLayout>
          <c:xMode val="edge"/>
          <c:yMode val="edge"/>
          <c:x val="0.4254658385093168"/>
          <c:y val="2.02702834734490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4529133858267723E-2"/>
          <c:y val="1.6741384589046691E-2"/>
          <c:w val="0.93271221532091098"/>
          <c:h val="0.74662162162162204"/>
        </c:manualLayout>
      </c:layout>
      <c:lineChart>
        <c:grouping val="standard"/>
        <c:ser>
          <c:idx val="1"/>
          <c:order val="0"/>
          <c:tx>
            <c:strRef>
              <c:f>Graph!$C$6</c:f>
              <c:strCache>
                <c:ptCount val="1"/>
                <c:pt idx="0">
                  <c:v>F annualized (total)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none"/>
          </c:marker>
          <c:cat>
            <c:numRef>
              <c:f>Graph!$D$5:$I$5</c:f>
              <c:numCache>
                <c:formatCode>General</c:formatCode>
                <c:ptCount val="6"/>
                <c:pt idx="0">
                  <c:v>150</c:v>
                </c:pt>
                <c:pt idx="1">
                  <c:v>300</c:v>
                </c:pt>
                <c:pt idx="2">
                  <c:v>450</c:v>
                </c:pt>
                <c:pt idx="3">
                  <c:v>600</c:v>
                </c:pt>
                <c:pt idx="4">
                  <c:v>750</c:v>
                </c:pt>
                <c:pt idx="5">
                  <c:v>900</c:v>
                </c:pt>
              </c:numCache>
            </c:numRef>
          </c:cat>
          <c:val>
            <c:numRef>
              <c:f>Graph!$D$6:$I$6</c:f>
              <c:numCache>
                <c:formatCode>0</c:formatCode>
                <c:ptCount val="6"/>
                <c:pt idx="0">
                  <c:v>602172</c:v>
                </c:pt>
                <c:pt idx="1">
                  <c:v>602172</c:v>
                </c:pt>
                <c:pt idx="2">
                  <c:v>602172</c:v>
                </c:pt>
                <c:pt idx="3">
                  <c:v>602172</c:v>
                </c:pt>
                <c:pt idx="4">
                  <c:v>602172</c:v>
                </c:pt>
                <c:pt idx="5">
                  <c:v>602172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37-4A3C-B65E-CB571969D538}"/>
            </c:ext>
          </c:extLst>
        </c:ser>
        <c:ser>
          <c:idx val="3"/>
          <c:order val="1"/>
          <c:tx>
            <c:strRef>
              <c:f>Graph!$C$8</c:f>
              <c:strCache>
                <c:ptCount val="1"/>
                <c:pt idx="0">
                  <c:v>TC=F+VxN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Graph!$D$5:$I$5</c:f>
              <c:numCache>
                <c:formatCode>General</c:formatCode>
                <c:ptCount val="6"/>
                <c:pt idx="0">
                  <c:v>150</c:v>
                </c:pt>
                <c:pt idx="1">
                  <c:v>300</c:v>
                </c:pt>
                <c:pt idx="2">
                  <c:v>450</c:v>
                </c:pt>
                <c:pt idx="3">
                  <c:v>600</c:v>
                </c:pt>
                <c:pt idx="4">
                  <c:v>750</c:v>
                </c:pt>
                <c:pt idx="5">
                  <c:v>900</c:v>
                </c:pt>
              </c:numCache>
            </c:numRef>
          </c:cat>
          <c:val>
            <c:numRef>
              <c:f>Graph!$D$8:$I$8</c:f>
              <c:numCache>
                <c:formatCode>0</c:formatCode>
                <c:ptCount val="6"/>
                <c:pt idx="0">
                  <c:v>670587</c:v>
                </c:pt>
                <c:pt idx="1">
                  <c:v>739002</c:v>
                </c:pt>
                <c:pt idx="2">
                  <c:v>807417</c:v>
                </c:pt>
                <c:pt idx="3">
                  <c:v>875832</c:v>
                </c:pt>
                <c:pt idx="4">
                  <c:v>944247</c:v>
                </c:pt>
                <c:pt idx="5">
                  <c:v>1012662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37-4A3C-B65E-CB571969D538}"/>
            </c:ext>
          </c:extLst>
        </c:ser>
        <c:ser>
          <c:idx val="6"/>
          <c:order val="2"/>
          <c:tx>
            <c:strRef>
              <c:f>Graph!$C$11</c:f>
              <c:strCache>
                <c:ptCount val="1"/>
                <c:pt idx="0">
                  <c:v>Income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Graph!$D$5:$I$5</c:f>
              <c:numCache>
                <c:formatCode>General</c:formatCode>
                <c:ptCount val="6"/>
                <c:pt idx="0">
                  <c:v>150</c:v>
                </c:pt>
                <c:pt idx="1">
                  <c:v>300</c:v>
                </c:pt>
                <c:pt idx="2">
                  <c:v>450</c:v>
                </c:pt>
                <c:pt idx="3">
                  <c:v>600</c:v>
                </c:pt>
                <c:pt idx="4">
                  <c:v>750</c:v>
                </c:pt>
                <c:pt idx="5">
                  <c:v>900</c:v>
                </c:pt>
              </c:numCache>
            </c:numRef>
          </c:cat>
          <c:val>
            <c:numRef>
              <c:f>Graph!$D$11:$I$11</c:f>
              <c:numCache>
                <c:formatCode>General</c:formatCode>
                <c:ptCount val="6"/>
                <c:pt idx="0">
                  <c:v>213750</c:v>
                </c:pt>
                <c:pt idx="1">
                  <c:v>427500</c:v>
                </c:pt>
                <c:pt idx="2">
                  <c:v>641250</c:v>
                </c:pt>
                <c:pt idx="3">
                  <c:v>855000</c:v>
                </c:pt>
                <c:pt idx="4">
                  <c:v>1068750</c:v>
                </c:pt>
                <c:pt idx="5">
                  <c:v>1282500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37-4A3C-B65E-CB571969D538}"/>
            </c:ext>
          </c:extLst>
        </c:ser>
        <c:marker val="1"/>
        <c:axId val="157351936"/>
        <c:axId val="157355392"/>
      </c:lineChart>
      <c:catAx>
        <c:axId val="15735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No students</a:t>
                </a:r>
              </a:p>
            </c:rich>
          </c:tx>
          <c:layout>
            <c:manualLayout>
              <c:xMode val="edge"/>
              <c:yMode val="edge"/>
              <c:x val="0.48136645962732932"/>
              <c:y val="0.89527035008948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55392"/>
        <c:crosses val="autoZero"/>
        <c:auto val="1"/>
        <c:lblAlgn val="ctr"/>
        <c:lblOffset val="100"/>
        <c:tickLblSkip val="1"/>
        <c:tickMarkSkip val="1"/>
      </c:catAx>
      <c:valAx>
        <c:axId val="1573553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$$</a:t>
                </a:r>
              </a:p>
            </c:rich>
          </c:tx>
          <c:layout>
            <c:manualLayout>
              <c:xMode val="edge"/>
              <c:yMode val="edge"/>
              <c:x val="1.1387163561076604E-2"/>
              <c:y val="0.4831082155339722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519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15734989648032"/>
          <c:y val="0.95439199541681663"/>
          <c:w val="0.38612836438923454"/>
          <c:h val="4.05405669468981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lineChart>
        <c:grouping val="percentStacked"/>
        <c:ser>
          <c:idx val="0"/>
          <c:order val="0"/>
          <c:tx>
            <c:strRef>
              <c:f>Graph!$D$3</c:f>
              <c:strCache>
                <c:ptCount val="1"/>
                <c:pt idx="0">
                  <c:v>Year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Graph!$D$4:$D$12</c:f>
              <c:numCache>
                <c:formatCode>General</c:formatCode>
                <c:ptCount val="9"/>
                <c:pt idx="0">
                  <c:v>150</c:v>
                </c:pt>
                <c:pt idx="1">
                  <c:v>150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670587</c:v>
                </c:pt>
                <c:pt idx="5" formatCode="0">
                  <c:v>4470.58</c:v>
                </c:pt>
                <c:pt idx="6">
                  <c:v>1425</c:v>
                </c:pt>
                <c:pt idx="7">
                  <c:v>213750</c:v>
                </c:pt>
                <c:pt idx="8" formatCode="0">
                  <c:v>-456837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9A-420D-9259-52FB3FA097B8}"/>
            </c:ext>
          </c:extLst>
        </c:ser>
        <c:ser>
          <c:idx val="1"/>
          <c:order val="1"/>
          <c:tx>
            <c:strRef>
              <c:f>Graph!$E$3</c:f>
              <c:strCache>
                <c:ptCount val="1"/>
                <c:pt idx="0">
                  <c:v>Year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Graph!$E$4:$E$12</c:f>
              <c:numCache>
                <c:formatCode>General</c:formatCode>
                <c:ptCount val="9"/>
                <c:pt idx="0">
                  <c:v>150</c:v>
                </c:pt>
                <c:pt idx="1">
                  <c:v>300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739002</c:v>
                </c:pt>
                <c:pt idx="5" formatCode="0">
                  <c:v>2463.34</c:v>
                </c:pt>
                <c:pt idx="6">
                  <c:v>1425</c:v>
                </c:pt>
                <c:pt idx="7">
                  <c:v>427500</c:v>
                </c:pt>
                <c:pt idx="8" formatCode="0">
                  <c:v>-311502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9A-420D-9259-52FB3FA097B8}"/>
            </c:ext>
          </c:extLst>
        </c:ser>
        <c:ser>
          <c:idx val="2"/>
          <c:order val="2"/>
          <c:tx>
            <c:strRef>
              <c:f>Graph!$F$3</c:f>
              <c:strCache>
                <c:ptCount val="1"/>
                <c:pt idx="0">
                  <c:v>Year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Graph!$F$4:$F$12</c:f>
              <c:numCache>
                <c:formatCode>General</c:formatCode>
                <c:ptCount val="9"/>
                <c:pt idx="0">
                  <c:v>150</c:v>
                </c:pt>
                <c:pt idx="1">
                  <c:v>450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807417</c:v>
                </c:pt>
                <c:pt idx="5" formatCode="0">
                  <c:v>1794.26</c:v>
                </c:pt>
                <c:pt idx="6">
                  <c:v>1425</c:v>
                </c:pt>
                <c:pt idx="7">
                  <c:v>641250</c:v>
                </c:pt>
                <c:pt idx="8" formatCode="0">
                  <c:v>-166167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49A-420D-9259-52FB3FA097B8}"/>
            </c:ext>
          </c:extLst>
        </c:ser>
        <c:ser>
          <c:idx val="3"/>
          <c:order val="3"/>
          <c:tx>
            <c:strRef>
              <c:f>Graph!$G$3</c:f>
              <c:strCache>
                <c:ptCount val="1"/>
                <c:pt idx="0">
                  <c:v>Year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Graph!$G$4:$G$12</c:f>
              <c:numCache>
                <c:formatCode>General</c:formatCode>
                <c:ptCount val="9"/>
                <c:pt idx="0">
                  <c:v>150</c:v>
                </c:pt>
                <c:pt idx="1">
                  <c:v>600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875832</c:v>
                </c:pt>
                <c:pt idx="5" formatCode="0">
                  <c:v>1459.72</c:v>
                </c:pt>
                <c:pt idx="6">
                  <c:v>1425</c:v>
                </c:pt>
                <c:pt idx="7">
                  <c:v>855000</c:v>
                </c:pt>
                <c:pt idx="8" formatCode="0">
                  <c:v>-20832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9A-420D-9259-52FB3FA097B8}"/>
            </c:ext>
          </c:extLst>
        </c:ser>
        <c:ser>
          <c:idx val="4"/>
          <c:order val="4"/>
          <c:tx>
            <c:strRef>
              <c:f>Graph!$H$3</c:f>
              <c:strCache>
                <c:ptCount val="1"/>
                <c:pt idx="0">
                  <c:v>Year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Graph!$H$4:$H$12</c:f>
              <c:numCache>
                <c:formatCode>General</c:formatCode>
                <c:ptCount val="9"/>
                <c:pt idx="0">
                  <c:v>150</c:v>
                </c:pt>
                <c:pt idx="1">
                  <c:v>750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944247</c:v>
                </c:pt>
                <c:pt idx="5" formatCode="0">
                  <c:v>1258.9960000000001</c:v>
                </c:pt>
                <c:pt idx="6">
                  <c:v>1425</c:v>
                </c:pt>
                <c:pt idx="7">
                  <c:v>1068750</c:v>
                </c:pt>
                <c:pt idx="8" formatCode="0">
                  <c:v>124503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9A-420D-9259-52FB3FA097B8}"/>
            </c:ext>
          </c:extLst>
        </c:ser>
        <c:ser>
          <c:idx val="5"/>
          <c:order val="5"/>
          <c:tx>
            <c:strRef>
              <c:f>Graph!$I$3</c:f>
              <c:strCache>
                <c:ptCount val="1"/>
                <c:pt idx="0">
                  <c:v>Year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Graph!$C$4:$C$12</c:f>
              <c:strCache>
                <c:ptCount val="9"/>
                <c:pt idx="0">
                  <c:v>No of students</c:v>
                </c:pt>
                <c:pt idx="1">
                  <c:v>Accumulated</c:v>
                </c:pt>
                <c:pt idx="2">
                  <c:v>F annualized (total)</c:v>
                </c:pt>
                <c:pt idx="3">
                  <c:v>Aggregate unit costs</c:v>
                </c:pt>
                <c:pt idx="4">
                  <c:v>TC=F+VxN</c:v>
                </c:pt>
                <c:pt idx="5">
                  <c:v>AC=F/N+V</c:v>
                </c:pt>
                <c:pt idx="6">
                  <c:v>Income per student </c:v>
                </c:pt>
                <c:pt idx="7">
                  <c:v>Income</c:v>
                </c:pt>
                <c:pt idx="8">
                  <c:v>Profit</c:v>
                </c:pt>
              </c:strCache>
            </c:strRef>
          </c:cat>
          <c:val>
            <c:numRef>
              <c:f>Graph!$I$4:$I$12</c:f>
              <c:numCache>
                <c:formatCode>General</c:formatCode>
                <c:ptCount val="9"/>
                <c:pt idx="0">
                  <c:v>150</c:v>
                </c:pt>
                <c:pt idx="1">
                  <c:v>900</c:v>
                </c:pt>
                <c:pt idx="2" formatCode="0">
                  <c:v>602172</c:v>
                </c:pt>
                <c:pt idx="3" formatCode="0">
                  <c:v>456.09999999999997</c:v>
                </c:pt>
                <c:pt idx="4" formatCode="0">
                  <c:v>1012662</c:v>
                </c:pt>
                <c:pt idx="5" formatCode="0">
                  <c:v>1125.18</c:v>
                </c:pt>
                <c:pt idx="6">
                  <c:v>1425</c:v>
                </c:pt>
                <c:pt idx="7">
                  <c:v>1282500</c:v>
                </c:pt>
                <c:pt idx="8" formatCode="0">
                  <c:v>269838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49A-420D-9259-52FB3FA097B8}"/>
            </c:ext>
          </c:extLst>
        </c:ser>
        <c:marker val="1"/>
        <c:axId val="93397760"/>
        <c:axId val="93399296"/>
      </c:lineChart>
      <c:catAx>
        <c:axId val="933977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9296"/>
        <c:crosses val="autoZero"/>
        <c:auto val="1"/>
        <c:lblAlgn val="ctr"/>
        <c:lblOffset val="100"/>
      </c:catAx>
      <c:valAx>
        <c:axId val="933992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5" right="0.75" top="1" bottom="1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0.15542</cdr:x>
      <cdr:y>0.17405</cdr:y>
    </cdr:from>
    <cdr:to>
      <cdr:x>0.26547</cdr:x>
      <cdr:y>0.25531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1346845" y="1095446"/>
          <a:ext cx="953681" cy="511448"/>
        </a:xfrm>
        <a:prstGeom xmlns:a="http://schemas.openxmlformats.org/drawingml/2006/main" prst="wedgeRectCallout">
          <a:avLst>
            <a:gd name="adj1" fmla="val -20833"/>
            <a:gd name="adj2" fmla="val 115209"/>
          </a:avLst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en-US"/>
            <a:t>Average</a:t>
          </a:r>
          <a:r>
            <a:rPr lang="en-US" baseline="0"/>
            <a:t> costs per student</a:t>
          </a:r>
          <a:endParaRPr lang="en-US"/>
        </a:p>
      </cdr:txBody>
    </cdr:sp>
  </cdr:relSizeAnchor>
  <cdr:relSizeAnchor xmlns:cdr="http://schemas.openxmlformats.org/drawingml/2006/chartDrawing">
    <cdr:from>
      <cdr:x>0.18611</cdr:x>
      <cdr:y>0.65208</cdr:y>
    </cdr:from>
    <cdr:to>
      <cdr:x>0.29083</cdr:x>
      <cdr:y>0.73002</cdr:y>
    </cdr:to>
    <cdr:sp macro="" textlink="">
      <cdr:nvSpPr>
        <cdr:cNvPr id="3" name="Rectangular Callout 2"/>
        <cdr:cNvSpPr/>
      </cdr:nvSpPr>
      <cdr:spPr>
        <a:xfrm xmlns:a="http://schemas.openxmlformats.org/drawingml/2006/main">
          <a:off x="1612783" y="4104189"/>
          <a:ext cx="907491" cy="490552"/>
        </a:xfrm>
        <a:prstGeom xmlns:a="http://schemas.openxmlformats.org/drawingml/2006/main" prst="wedgeRectCallout">
          <a:avLst>
            <a:gd name="adj1" fmla="val -17948"/>
            <a:gd name="adj2" fmla="val 92287"/>
          </a:avLst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en-US"/>
            <a:t>Variable cost per student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3765" cy="56104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0.64319</cdr:x>
      <cdr:y>0.28657</cdr:y>
    </cdr:from>
    <cdr:to>
      <cdr:x>0.6442</cdr:x>
      <cdr:y>0.76418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5919742" y="1607785"/>
          <a:ext cx="9296" cy="267958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0.12878</cdr:x>
      <cdr:y>0.48585</cdr:y>
    </cdr:from>
    <cdr:to>
      <cdr:x>0.216</cdr:x>
      <cdr:y>0.53229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1186909" y="2731268"/>
          <a:ext cx="803893" cy="261068"/>
        </a:xfrm>
        <a:prstGeom xmlns:a="http://schemas.openxmlformats.org/drawingml/2006/main" prst="wedgeRectCallout">
          <a:avLst>
            <a:gd name="adj1" fmla="val -16182"/>
            <a:gd name="adj2" fmla="val 156421"/>
          </a:avLst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Income</a:t>
          </a:r>
        </a:p>
      </cdr:txBody>
    </cdr:sp>
  </cdr:relSizeAnchor>
  <cdr:relSizeAnchor xmlns:cdr="http://schemas.openxmlformats.org/drawingml/2006/chartDrawing">
    <cdr:from>
      <cdr:x>0.19063</cdr:x>
      <cdr:y>0.25527</cdr:y>
    </cdr:from>
    <cdr:to>
      <cdr:x>0.3022</cdr:x>
      <cdr:y>0.30667</cdr:y>
    </cdr:to>
    <cdr:sp macro="" textlink="">
      <cdr:nvSpPr>
        <cdr:cNvPr id="5" name="Rectangular Callout 4"/>
        <cdr:cNvSpPr/>
      </cdr:nvSpPr>
      <cdr:spPr>
        <a:xfrm xmlns:a="http://schemas.openxmlformats.org/drawingml/2006/main">
          <a:off x="1757020" y="1435032"/>
          <a:ext cx="1028323" cy="288952"/>
        </a:xfrm>
        <a:prstGeom xmlns:a="http://schemas.openxmlformats.org/drawingml/2006/main" prst="wedgeRectCallout">
          <a:avLst>
            <a:gd name="adj1" fmla="val -13560"/>
            <a:gd name="adj2" fmla="val 159274"/>
          </a:avLst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Total costs</a:t>
          </a:r>
        </a:p>
      </cdr:txBody>
    </cdr:sp>
  </cdr:relSizeAnchor>
  <cdr:relSizeAnchor xmlns:cdr="http://schemas.openxmlformats.org/drawingml/2006/chartDrawing">
    <cdr:from>
      <cdr:x>0.76943</cdr:x>
      <cdr:y>0.3411</cdr:y>
    </cdr:from>
    <cdr:to>
      <cdr:x>0.87187</cdr:x>
      <cdr:y>0.39251</cdr:y>
    </cdr:to>
    <cdr:sp macro="" textlink="">
      <cdr:nvSpPr>
        <cdr:cNvPr id="6" name="Rectangular Callout 5"/>
        <cdr:cNvSpPr/>
      </cdr:nvSpPr>
      <cdr:spPr>
        <a:xfrm xmlns:a="http://schemas.openxmlformats.org/drawingml/2006/main">
          <a:off x="7081646" y="1913720"/>
          <a:ext cx="942833" cy="288431"/>
        </a:xfrm>
        <a:prstGeom xmlns:a="http://schemas.openxmlformats.org/drawingml/2006/main" prst="wedgeRectCallout">
          <a:avLst>
            <a:gd name="adj1" fmla="val -21823"/>
            <a:gd name="adj2" fmla="val 133468"/>
          </a:avLst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Fixed</a:t>
          </a:r>
          <a:r>
            <a:rPr lang="en-US" baseline="0"/>
            <a:t> costs</a:t>
          </a:r>
          <a:endParaRPr lang="en-US"/>
        </a:p>
      </cdr:txBody>
    </cdr:sp>
  </cdr:relSizeAnchor>
  <cdr:relSizeAnchor xmlns:cdr="http://schemas.openxmlformats.org/drawingml/2006/chartDrawing">
    <cdr:from>
      <cdr:x>0.57934</cdr:x>
      <cdr:y>0.10507</cdr:y>
    </cdr:from>
    <cdr:to>
      <cdr:x>0.62688</cdr:x>
      <cdr:y>0.2464</cdr:y>
    </cdr:to>
    <cdr:sp macro="" textlink="">
      <cdr:nvSpPr>
        <cdr:cNvPr id="7" name="Rectangular Callout 6"/>
        <cdr:cNvSpPr/>
      </cdr:nvSpPr>
      <cdr:spPr>
        <a:xfrm xmlns:a="http://schemas.openxmlformats.org/drawingml/2006/main" rot="16200000">
          <a:off x="5161516" y="768861"/>
          <a:ext cx="794491" cy="438149"/>
        </a:xfrm>
        <a:prstGeom xmlns:a="http://schemas.openxmlformats.org/drawingml/2006/main" prst="wedgeRectCallout">
          <a:avLst>
            <a:gd name="adj1" fmla="val -74950"/>
            <a:gd name="adj2" fmla="val 67251"/>
          </a:avLst>
        </a:prstGeom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Break even point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12</xdr:row>
      <xdr:rowOff>121920</xdr:rowOff>
    </xdr:from>
    <xdr:to>
      <xdr:col>14</xdr:col>
      <xdr:colOff>411480</xdr:colOff>
      <xdr:row>31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C43" sqref="C43"/>
    </sheetView>
  </sheetViews>
  <sheetFormatPr defaultColWidth="11.42578125" defaultRowHeight="12.75"/>
  <cols>
    <col min="1" max="1" width="3" bestFit="1" customWidth="1"/>
    <col min="2" max="2" width="34.5703125" customWidth="1"/>
    <col min="3" max="3" width="22.42578125" bestFit="1" customWidth="1"/>
    <col min="4" max="4" width="11.7109375" bestFit="1" customWidth="1"/>
    <col min="5" max="5" width="13.85546875" bestFit="1" customWidth="1"/>
    <col min="6" max="6" width="18.42578125" bestFit="1" customWidth="1"/>
    <col min="7" max="7" width="3.7109375" bestFit="1" customWidth="1"/>
    <col min="11" max="11" width="6.42578125" bestFit="1" customWidth="1"/>
    <col min="12" max="12" width="20" bestFit="1" customWidth="1"/>
  </cols>
  <sheetData>
    <row r="1" spans="1:10" ht="15.75">
      <c r="A1" s="56">
        <v>1</v>
      </c>
      <c r="B1" s="37" t="s">
        <v>91</v>
      </c>
      <c r="C1" s="40" t="s">
        <v>0</v>
      </c>
      <c r="D1" s="41" t="s">
        <v>1</v>
      </c>
      <c r="E1" s="41" t="s">
        <v>2</v>
      </c>
      <c r="F1" s="42" t="s">
        <v>3</v>
      </c>
    </row>
    <row r="2" spans="1:10">
      <c r="A2">
        <f>A1+1</f>
        <v>2</v>
      </c>
      <c r="B2" s="1" t="s">
        <v>94</v>
      </c>
      <c r="C2" t="s">
        <v>59</v>
      </c>
      <c r="D2" s="14">
        <v>0.33</v>
      </c>
      <c r="E2">
        <v>100000</v>
      </c>
      <c r="F2" s="3">
        <f>D2*E2</f>
        <v>33000</v>
      </c>
      <c r="G2" s="3"/>
      <c r="H2" s="3"/>
    </row>
    <row r="3" spans="1:10">
      <c r="A3">
        <f t="shared" ref="A3:A38" si="0">A2+1</f>
        <v>3</v>
      </c>
      <c r="B3" s="1" t="s">
        <v>95</v>
      </c>
      <c r="C3" t="s">
        <v>59</v>
      </c>
      <c r="D3" s="14">
        <v>0.33</v>
      </c>
      <c r="E3">
        <v>50000</v>
      </c>
      <c r="F3" s="3">
        <f>D3*E3</f>
        <v>16500</v>
      </c>
      <c r="G3" s="3"/>
      <c r="H3" s="3"/>
    </row>
    <row r="4" spans="1:10">
      <c r="A4">
        <f t="shared" si="0"/>
        <v>4</v>
      </c>
      <c r="B4" s="43" t="s">
        <v>85</v>
      </c>
      <c r="C4" s="44"/>
      <c r="D4" s="45"/>
      <c r="E4" s="44"/>
      <c r="F4" s="46">
        <f>F2+F3</f>
        <v>49500</v>
      </c>
      <c r="G4" s="20" t="s">
        <v>86</v>
      </c>
      <c r="H4" s="3"/>
    </row>
    <row r="5" spans="1:10" ht="15.75">
      <c r="A5">
        <f t="shared" si="0"/>
        <v>5</v>
      </c>
      <c r="B5" s="37" t="s">
        <v>87</v>
      </c>
      <c r="C5" s="47"/>
      <c r="D5" s="48"/>
      <c r="E5" s="48"/>
      <c r="F5" s="49"/>
      <c r="G5" s="20"/>
      <c r="H5" s="3"/>
    </row>
    <row r="6" spans="1:10">
      <c r="A6">
        <f t="shared" si="0"/>
        <v>6</v>
      </c>
      <c r="B6" s="40" t="s">
        <v>4</v>
      </c>
      <c r="C6" s="40" t="s">
        <v>0</v>
      </c>
      <c r="D6" s="41" t="s">
        <v>1</v>
      </c>
      <c r="E6" s="41" t="s">
        <v>2</v>
      </c>
      <c r="F6" s="42" t="s">
        <v>3</v>
      </c>
      <c r="G6" s="3"/>
      <c r="H6" s="3"/>
      <c r="J6" s="34"/>
    </row>
    <row r="7" spans="1:10">
      <c r="A7">
        <f t="shared" si="0"/>
        <v>7</v>
      </c>
      <c r="B7" s="1" t="s">
        <v>96</v>
      </c>
      <c r="C7" t="s">
        <v>59</v>
      </c>
      <c r="D7" s="14">
        <f>(1/6)*2</f>
        <v>0.33333333333333331</v>
      </c>
      <c r="E7">
        <v>100000</v>
      </c>
      <c r="F7">
        <v>33000</v>
      </c>
      <c r="G7" s="3"/>
      <c r="H7" s="3"/>
      <c r="J7" s="34"/>
    </row>
    <row r="8" spans="1:10">
      <c r="A8">
        <f t="shared" si="0"/>
        <v>8</v>
      </c>
      <c r="B8" s="1" t="s">
        <v>97</v>
      </c>
      <c r="C8" t="s">
        <v>59</v>
      </c>
      <c r="D8" s="14">
        <f>(1/4)*2</f>
        <v>0.5</v>
      </c>
      <c r="E8">
        <v>50000</v>
      </c>
      <c r="F8">
        <f t="shared" ref="F8:F12" si="1">D8*E8</f>
        <v>25000</v>
      </c>
      <c r="G8" s="3"/>
      <c r="H8" s="3"/>
    </row>
    <row r="9" spans="1:10">
      <c r="A9">
        <f t="shared" si="0"/>
        <v>9</v>
      </c>
      <c r="B9" s="1" t="s">
        <v>5</v>
      </c>
      <c r="C9" t="s">
        <v>60</v>
      </c>
      <c r="D9">
        <v>25</v>
      </c>
      <c r="E9">
        <v>3000</v>
      </c>
      <c r="F9">
        <f t="shared" si="1"/>
        <v>75000</v>
      </c>
      <c r="G9" s="3"/>
      <c r="H9" s="3"/>
    </row>
    <row r="10" spans="1:10">
      <c r="A10">
        <f t="shared" si="0"/>
        <v>10</v>
      </c>
      <c r="B10" s="1" t="s">
        <v>40</v>
      </c>
      <c r="C10" t="s">
        <v>61</v>
      </c>
      <c r="D10">
        <v>1</v>
      </c>
      <c r="E10">
        <v>4000</v>
      </c>
      <c r="F10">
        <f t="shared" si="1"/>
        <v>4000</v>
      </c>
      <c r="G10" s="3"/>
      <c r="H10" s="3"/>
    </row>
    <row r="11" spans="1:10">
      <c r="A11">
        <f t="shared" si="0"/>
        <v>11</v>
      </c>
      <c r="B11" s="1" t="s">
        <v>6</v>
      </c>
      <c r="C11" t="s">
        <v>62</v>
      </c>
      <c r="D11">
        <v>22</v>
      </c>
      <c r="E11">
        <v>1100</v>
      </c>
      <c r="F11">
        <f t="shared" si="1"/>
        <v>24200</v>
      </c>
      <c r="G11" s="3"/>
      <c r="H11" s="3"/>
    </row>
    <row r="12" spans="1:10">
      <c r="A12">
        <f t="shared" si="0"/>
        <v>12</v>
      </c>
      <c r="B12" s="1" t="s">
        <v>48</v>
      </c>
      <c r="C12" t="s">
        <v>62</v>
      </c>
      <c r="D12">
        <v>19</v>
      </c>
      <c r="E12">
        <v>900</v>
      </c>
      <c r="F12">
        <f t="shared" si="1"/>
        <v>17100</v>
      </c>
      <c r="G12" s="3"/>
      <c r="H12" s="3"/>
    </row>
    <row r="13" spans="1:10">
      <c r="A13">
        <f t="shared" si="0"/>
        <v>13</v>
      </c>
      <c r="B13" s="40" t="s">
        <v>102</v>
      </c>
      <c r="C13" s="40" t="s">
        <v>0</v>
      </c>
      <c r="D13" s="41" t="s">
        <v>1</v>
      </c>
      <c r="E13" s="41" t="s">
        <v>2</v>
      </c>
      <c r="F13" s="42" t="s">
        <v>3</v>
      </c>
      <c r="G13" s="3"/>
      <c r="H13" s="3"/>
    </row>
    <row r="14" spans="1:10">
      <c r="A14">
        <f t="shared" si="0"/>
        <v>14</v>
      </c>
      <c r="B14" s="1" t="s">
        <v>103</v>
      </c>
      <c r="C14" t="s">
        <v>63</v>
      </c>
      <c r="D14">
        <v>15</v>
      </c>
      <c r="E14">
        <v>1700</v>
      </c>
      <c r="F14" s="3">
        <f>D14*E14</f>
        <v>25500</v>
      </c>
      <c r="G14" s="3"/>
      <c r="H14" s="3"/>
    </row>
    <row r="15" spans="1:10">
      <c r="A15">
        <f t="shared" si="0"/>
        <v>15</v>
      </c>
      <c r="B15" s="1" t="s">
        <v>75</v>
      </c>
      <c r="C15" t="s">
        <v>63</v>
      </c>
      <c r="D15">
        <v>13</v>
      </c>
      <c r="E15">
        <v>750</v>
      </c>
      <c r="F15" s="3">
        <f>D15*E15</f>
        <v>9750</v>
      </c>
      <c r="G15" s="3"/>
      <c r="H15" s="3"/>
    </row>
    <row r="16" spans="1:10">
      <c r="A16">
        <f t="shared" si="0"/>
        <v>16</v>
      </c>
      <c r="B16" s="1" t="s">
        <v>76</v>
      </c>
      <c r="C16" t="s">
        <v>63</v>
      </c>
      <c r="D16">
        <v>10</v>
      </c>
      <c r="E16">
        <v>850</v>
      </c>
      <c r="F16" s="3">
        <f>D16*E16</f>
        <v>8500</v>
      </c>
      <c r="G16" s="3"/>
      <c r="H16" s="3"/>
    </row>
    <row r="17" spans="1:13">
      <c r="A17">
        <f t="shared" si="0"/>
        <v>17</v>
      </c>
      <c r="B17" s="40" t="s">
        <v>41</v>
      </c>
      <c r="C17" s="40" t="s">
        <v>0</v>
      </c>
      <c r="D17" s="41" t="s">
        <v>1</v>
      </c>
      <c r="E17" s="41" t="s">
        <v>2</v>
      </c>
      <c r="F17" s="42" t="s">
        <v>3</v>
      </c>
      <c r="G17" s="3"/>
      <c r="H17" s="3"/>
      <c r="J17" s="15"/>
      <c r="K17" s="15"/>
      <c r="L17" s="15"/>
    </row>
    <row r="18" spans="1:13">
      <c r="A18">
        <f t="shared" si="0"/>
        <v>18</v>
      </c>
      <c r="B18" s="1" t="s">
        <v>77</v>
      </c>
      <c r="C18" t="s">
        <v>64</v>
      </c>
      <c r="D18">
        <v>9</v>
      </c>
      <c r="E18">
        <v>375</v>
      </c>
      <c r="F18" s="3">
        <f>D18*E18</f>
        <v>3375</v>
      </c>
      <c r="G18" s="3"/>
      <c r="H18" s="3"/>
      <c r="K18" s="34" t="s">
        <v>99</v>
      </c>
    </row>
    <row r="19" spans="1:13">
      <c r="A19">
        <f t="shared" si="0"/>
        <v>19</v>
      </c>
      <c r="B19" s="43" t="s">
        <v>72</v>
      </c>
      <c r="C19" s="44"/>
      <c r="D19" s="44"/>
      <c r="E19" s="44"/>
      <c r="F19" s="46">
        <f>SUM(F7:F18)</f>
        <v>225425</v>
      </c>
      <c r="G19" s="20" t="s">
        <v>49</v>
      </c>
      <c r="H19" s="3"/>
    </row>
    <row r="20" spans="1:13" ht="15.75">
      <c r="A20">
        <f t="shared" si="0"/>
        <v>20</v>
      </c>
      <c r="B20" s="37" t="s">
        <v>88</v>
      </c>
      <c r="C20" s="47"/>
      <c r="D20" s="48"/>
      <c r="E20" s="48"/>
      <c r="F20" s="39"/>
      <c r="G20" s="20"/>
      <c r="H20" s="3"/>
    </row>
    <row r="21" spans="1:13" s="15" customFormat="1">
      <c r="A21">
        <f t="shared" si="0"/>
        <v>21</v>
      </c>
      <c r="B21" s="16" t="s">
        <v>42</v>
      </c>
      <c r="C21" t="s">
        <v>65</v>
      </c>
      <c r="D21">
        <v>5</v>
      </c>
      <c r="E21">
        <v>1700</v>
      </c>
      <c r="F21" s="15">
        <f>D21*E21</f>
        <v>8500</v>
      </c>
      <c r="G21" s="21"/>
      <c r="H21" s="19"/>
      <c r="J21"/>
      <c r="K21"/>
      <c r="L21"/>
    </row>
    <row r="22" spans="1:13">
      <c r="A22">
        <f t="shared" si="0"/>
        <v>22</v>
      </c>
      <c r="B22" t="s">
        <v>43</v>
      </c>
      <c r="C22" t="s">
        <v>65</v>
      </c>
      <c r="D22">
        <v>5</v>
      </c>
      <c r="E22">
        <v>1250</v>
      </c>
      <c r="F22" s="15">
        <f>D22*E22</f>
        <v>6250</v>
      </c>
      <c r="G22" s="21"/>
      <c r="H22" s="19"/>
    </row>
    <row r="23" spans="1:13">
      <c r="A23">
        <f t="shared" si="0"/>
        <v>23</v>
      </c>
      <c r="B23" s="43" t="s">
        <v>73</v>
      </c>
      <c r="C23" s="44"/>
      <c r="D23" s="44"/>
      <c r="E23" s="44"/>
      <c r="F23" s="46">
        <f>F21+F22</f>
        <v>14750</v>
      </c>
      <c r="G23" s="20" t="s">
        <v>50</v>
      </c>
      <c r="H23" s="19"/>
    </row>
    <row r="24" spans="1:13">
      <c r="A24">
        <f t="shared" si="0"/>
        <v>24</v>
      </c>
      <c r="B24" s="43" t="s">
        <v>74</v>
      </c>
      <c r="C24" s="44"/>
      <c r="D24" s="44"/>
      <c r="E24" s="44"/>
      <c r="F24" s="46">
        <f>F19+F23</f>
        <v>240175</v>
      </c>
      <c r="G24" s="21" t="s">
        <v>79</v>
      </c>
      <c r="H24" s="19"/>
    </row>
    <row r="25" spans="1:13" ht="15.75">
      <c r="A25">
        <f t="shared" si="0"/>
        <v>25</v>
      </c>
      <c r="B25" s="37" t="s">
        <v>89</v>
      </c>
      <c r="C25" s="47"/>
      <c r="D25" s="48"/>
      <c r="E25" s="48"/>
      <c r="F25" s="50"/>
      <c r="G25" s="2"/>
    </row>
    <row r="26" spans="1:13">
      <c r="A26">
        <f t="shared" si="0"/>
        <v>26</v>
      </c>
      <c r="B26" s="40" t="s">
        <v>9</v>
      </c>
      <c r="C26" s="40" t="s">
        <v>0</v>
      </c>
      <c r="D26" s="41" t="s">
        <v>1</v>
      </c>
      <c r="E26" s="41" t="s">
        <v>2</v>
      </c>
      <c r="F26" s="52" t="s">
        <v>8</v>
      </c>
      <c r="G26" s="2"/>
    </row>
    <row r="27" spans="1:13">
      <c r="A27">
        <f t="shared" si="0"/>
        <v>27</v>
      </c>
      <c r="B27" s="1" t="s">
        <v>10</v>
      </c>
      <c r="C27" t="s">
        <v>66</v>
      </c>
      <c r="D27">
        <v>10</v>
      </c>
      <c r="E27">
        <v>15</v>
      </c>
      <c r="F27" s="14">
        <f>D27*E27</f>
        <v>150</v>
      </c>
      <c r="G27" s="22"/>
    </row>
    <row r="28" spans="1:13">
      <c r="A28">
        <f t="shared" si="0"/>
        <v>28</v>
      </c>
      <c r="B28" s="1" t="s">
        <v>44</v>
      </c>
      <c r="C28" t="s">
        <v>67</v>
      </c>
      <c r="D28">
        <v>25</v>
      </c>
      <c r="E28">
        <v>100</v>
      </c>
      <c r="F28" s="14">
        <f>D28*E28/25</f>
        <v>100</v>
      </c>
      <c r="G28" s="22"/>
      <c r="M28" s="34" t="s">
        <v>100</v>
      </c>
    </row>
    <row r="29" spans="1:13">
      <c r="A29">
        <f t="shared" si="0"/>
        <v>29</v>
      </c>
      <c r="B29" s="1" t="s">
        <v>45</v>
      </c>
      <c r="C29" t="s">
        <v>68</v>
      </c>
      <c r="D29">
        <v>1</v>
      </c>
      <c r="E29">
        <v>35</v>
      </c>
      <c r="F29" s="14">
        <f>D29*E29/25</f>
        <v>1.4</v>
      </c>
      <c r="G29" s="22"/>
    </row>
    <row r="30" spans="1:13">
      <c r="A30">
        <f t="shared" si="0"/>
        <v>30</v>
      </c>
      <c r="B30" s="40" t="s">
        <v>7</v>
      </c>
      <c r="C30" s="40" t="s">
        <v>0</v>
      </c>
      <c r="D30" s="41" t="s">
        <v>1</v>
      </c>
      <c r="E30" s="53" t="s">
        <v>2</v>
      </c>
      <c r="F30" s="54" t="s">
        <v>8</v>
      </c>
      <c r="G30" s="22"/>
    </row>
    <row r="31" spans="1:13">
      <c r="A31">
        <f t="shared" si="0"/>
        <v>31</v>
      </c>
      <c r="B31" s="1" t="s">
        <v>52</v>
      </c>
      <c r="C31" t="s">
        <v>65</v>
      </c>
      <c r="D31">
        <v>7</v>
      </c>
      <c r="E31">
        <v>9.5</v>
      </c>
      <c r="F31" s="14">
        <f>D31*E31</f>
        <v>66.5</v>
      </c>
      <c r="G31" s="22"/>
    </row>
    <row r="32" spans="1:13">
      <c r="A32">
        <f t="shared" si="0"/>
        <v>32</v>
      </c>
      <c r="B32" s="1" t="s">
        <v>51</v>
      </c>
      <c r="C32" t="s">
        <v>64</v>
      </c>
      <c r="D32">
        <v>7</v>
      </c>
      <c r="E32">
        <v>5</v>
      </c>
      <c r="F32" s="14">
        <f>D32*E32</f>
        <v>35</v>
      </c>
      <c r="G32" s="22"/>
    </row>
    <row r="33" spans="1:7">
      <c r="A33">
        <f t="shared" si="0"/>
        <v>33</v>
      </c>
      <c r="B33" s="1" t="s">
        <v>46</v>
      </c>
      <c r="C33" t="s">
        <v>69</v>
      </c>
      <c r="D33">
        <f>D10</f>
        <v>1</v>
      </c>
      <c r="E33">
        <v>17</v>
      </c>
      <c r="F33" s="14">
        <f>D33*E33</f>
        <v>17</v>
      </c>
      <c r="G33" s="22"/>
    </row>
    <row r="34" spans="1:7">
      <c r="A34">
        <f t="shared" si="0"/>
        <v>34</v>
      </c>
      <c r="B34" s="1" t="s">
        <v>101</v>
      </c>
      <c r="C34" t="s">
        <v>104</v>
      </c>
      <c r="D34">
        <v>5</v>
      </c>
      <c r="E34">
        <v>8.6</v>
      </c>
      <c r="F34" s="14">
        <f>D34*E34</f>
        <v>43</v>
      </c>
      <c r="G34" s="22"/>
    </row>
    <row r="35" spans="1:7">
      <c r="A35">
        <f t="shared" si="0"/>
        <v>35</v>
      </c>
      <c r="B35" t="s">
        <v>58</v>
      </c>
      <c r="C35" t="s">
        <v>70</v>
      </c>
      <c r="D35">
        <v>2</v>
      </c>
      <c r="E35">
        <v>21.6</v>
      </c>
      <c r="F35" s="14">
        <f>D35*E35</f>
        <v>43.2</v>
      </c>
      <c r="G35" s="22"/>
    </row>
    <row r="36" spans="1:7">
      <c r="A36">
        <f t="shared" si="0"/>
        <v>36</v>
      </c>
      <c r="B36" s="43" t="s">
        <v>78</v>
      </c>
      <c r="C36" s="44"/>
      <c r="D36" s="44"/>
      <c r="E36" s="44"/>
      <c r="F36" s="55">
        <f>SUM(F27:F35)</f>
        <v>456.09999999999997</v>
      </c>
      <c r="G36" s="2" t="s">
        <v>83</v>
      </c>
    </row>
    <row r="37" spans="1:7">
      <c r="A37">
        <f t="shared" si="0"/>
        <v>37</v>
      </c>
      <c r="B37" s="38" t="s">
        <v>90</v>
      </c>
      <c r="C37" s="47"/>
      <c r="D37" s="48"/>
      <c r="E37" s="48"/>
      <c r="F37" s="51" t="s">
        <v>47</v>
      </c>
      <c r="G37" s="2"/>
    </row>
    <row r="38" spans="1:7">
      <c r="A38">
        <f t="shared" si="0"/>
        <v>38</v>
      </c>
      <c r="B38" s="44" t="s">
        <v>37</v>
      </c>
      <c r="C38" s="44" t="s">
        <v>71</v>
      </c>
      <c r="D38" s="44">
        <v>3</v>
      </c>
      <c r="E38" s="44">
        <v>475</v>
      </c>
      <c r="F38" s="44">
        <f>D38*E38</f>
        <v>1425</v>
      </c>
      <c r="G38" s="2" t="s">
        <v>84</v>
      </c>
    </row>
  </sheetData>
  <phoneticPr fontId="0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4:Q36"/>
  <sheetViews>
    <sheetView topLeftCell="B1" workbookViewId="0">
      <selection activeCell="M13" sqref="M13"/>
    </sheetView>
  </sheetViews>
  <sheetFormatPr defaultColWidth="11.42578125" defaultRowHeight="12.75"/>
  <cols>
    <col min="1" max="3" width="11.42578125" customWidth="1"/>
    <col min="4" max="4" width="27.7109375" bestFit="1" customWidth="1"/>
    <col min="5" max="5" width="7" bestFit="1" customWidth="1"/>
    <col min="6" max="6" width="10.28515625" bestFit="1" customWidth="1"/>
    <col min="7" max="7" width="9.7109375" bestFit="1" customWidth="1"/>
    <col min="8" max="8" width="11.42578125" customWidth="1"/>
    <col min="9" max="9" width="13.140625" customWidth="1"/>
    <col min="10" max="10" width="12.5703125" bestFit="1" customWidth="1"/>
    <col min="11" max="11" width="9.140625" bestFit="1" customWidth="1"/>
    <col min="12" max="12" width="10" bestFit="1" customWidth="1"/>
    <col min="13" max="13" width="9.140625" bestFit="1" customWidth="1"/>
    <col min="14" max="14" width="14" bestFit="1" customWidth="1"/>
  </cols>
  <sheetData>
    <row r="4" spans="4:17">
      <c r="E4" s="24"/>
      <c r="F4" s="24"/>
      <c r="G4" s="35" t="s">
        <v>11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6" t="s">
        <v>39</v>
      </c>
    </row>
    <row r="5" spans="4:17">
      <c r="D5" t="s">
        <v>17</v>
      </c>
      <c r="E5" s="24"/>
      <c r="F5" s="24"/>
      <c r="G5">
        <v>150</v>
      </c>
      <c r="H5">
        <v>150</v>
      </c>
      <c r="I5">
        <v>150</v>
      </c>
      <c r="J5">
        <v>150</v>
      </c>
      <c r="K5">
        <v>150</v>
      </c>
      <c r="L5">
        <v>150</v>
      </c>
    </row>
    <row r="6" spans="4:17">
      <c r="D6" t="s">
        <v>18</v>
      </c>
      <c r="E6" s="24"/>
      <c r="F6" s="24"/>
      <c r="G6">
        <f>G5</f>
        <v>150</v>
      </c>
      <c r="H6">
        <f>G6+H5</f>
        <v>300</v>
      </c>
      <c r="I6">
        <f>H6+I5</f>
        <v>450</v>
      </c>
      <c r="J6">
        <f>I6+J5</f>
        <v>600</v>
      </c>
      <c r="K6">
        <f>J6+K5</f>
        <v>750</v>
      </c>
      <c r="L6">
        <f>K6+L5</f>
        <v>900</v>
      </c>
    </row>
    <row r="7" spans="4:17">
      <c r="D7" s="31"/>
      <c r="E7" s="32"/>
      <c r="F7" s="32">
        <f>'List of ingredients'!F4</f>
        <v>49500</v>
      </c>
      <c r="G7" s="32">
        <f t="shared" ref="G7:L8" si="0">F7</f>
        <v>49500</v>
      </c>
      <c r="H7" s="32">
        <f t="shared" si="0"/>
        <v>49500</v>
      </c>
      <c r="I7" s="32">
        <f t="shared" si="0"/>
        <v>49500</v>
      </c>
      <c r="J7" s="32">
        <f t="shared" si="0"/>
        <v>49500</v>
      </c>
      <c r="K7" s="32">
        <f t="shared" si="0"/>
        <v>49500</v>
      </c>
      <c r="L7" s="32">
        <f t="shared" si="0"/>
        <v>49500</v>
      </c>
    </row>
    <row r="8" spans="4:17">
      <c r="D8" s="27" t="s">
        <v>53</v>
      </c>
      <c r="E8" s="28">
        <f>'List of ingredients'!F19</f>
        <v>225425</v>
      </c>
      <c r="F8" s="28">
        <f>E8/6</f>
        <v>37570.833333333336</v>
      </c>
      <c r="G8" s="28">
        <f t="shared" si="0"/>
        <v>37570.833333333336</v>
      </c>
      <c r="H8" s="28">
        <f t="shared" si="0"/>
        <v>37570.833333333336</v>
      </c>
      <c r="I8" s="28">
        <f t="shared" si="0"/>
        <v>37570.833333333336</v>
      </c>
      <c r="J8" s="28">
        <f t="shared" si="0"/>
        <v>37570.833333333336</v>
      </c>
      <c r="K8" s="28">
        <f t="shared" si="0"/>
        <v>37570.833333333336</v>
      </c>
      <c r="L8" s="28">
        <f t="shared" si="0"/>
        <v>37570.833333333336</v>
      </c>
      <c r="M8" s="3"/>
      <c r="Q8" s="3"/>
    </row>
    <row r="9" spans="4:17">
      <c r="D9" s="27" t="s">
        <v>92</v>
      </c>
      <c r="E9" s="28">
        <f>'List of ingredients'!F23</f>
        <v>14750</v>
      </c>
      <c r="F9" s="30">
        <f>E9/3</f>
        <v>4916.666666666667</v>
      </c>
      <c r="G9" s="30"/>
      <c r="H9" s="30"/>
      <c r="I9" s="30"/>
      <c r="J9" s="30">
        <f>F9</f>
        <v>4916.666666666667</v>
      </c>
      <c r="K9" s="30">
        <f>J9</f>
        <v>4916.666666666667</v>
      </c>
      <c r="L9" s="30">
        <f>K9</f>
        <v>4916.666666666667</v>
      </c>
    </row>
    <row r="10" spans="4:17">
      <c r="D10" s="27" t="s">
        <v>54</v>
      </c>
      <c r="E10" s="30"/>
      <c r="F10" s="30"/>
      <c r="G10" s="29">
        <f t="shared" ref="G10:L10" si="1">SUM(G7:G9)</f>
        <v>87070.833333333343</v>
      </c>
      <c r="H10" s="29">
        <f t="shared" si="1"/>
        <v>87070.833333333343</v>
      </c>
      <c r="I10" s="29">
        <f t="shared" si="1"/>
        <v>87070.833333333343</v>
      </c>
      <c r="J10" s="29">
        <f t="shared" si="1"/>
        <v>91987.500000000015</v>
      </c>
      <c r="K10" s="29">
        <f t="shared" si="1"/>
        <v>91987.500000000015</v>
      </c>
      <c r="L10" s="29">
        <f t="shared" si="1"/>
        <v>91987.500000000015</v>
      </c>
      <c r="M10" s="3"/>
    </row>
    <row r="11" spans="4:17" s="3" customFormat="1">
      <c r="D11" s="3" t="s">
        <v>80</v>
      </c>
      <c r="E11" s="25">
        <f>'List of ingredients'!F19</f>
        <v>225425</v>
      </c>
      <c r="F11" s="25">
        <v>48026</v>
      </c>
      <c r="G11" s="25">
        <f t="shared" ref="G11:L11" si="2">F11</f>
        <v>48026</v>
      </c>
      <c r="H11" s="25">
        <f t="shared" si="2"/>
        <v>48026</v>
      </c>
      <c r="I11" s="25">
        <f t="shared" si="2"/>
        <v>48026</v>
      </c>
      <c r="J11" s="25">
        <f t="shared" si="2"/>
        <v>48026</v>
      </c>
      <c r="K11" s="25">
        <f t="shared" si="2"/>
        <v>48026</v>
      </c>
      <c r="L11" s="25">
        <f t="shared" si="2"/>
        <v>48026</v>
      </c>
    </row>
    <row r="12" spans="4:17" s="3" customFormat="1">
      <c r="D12" t="s">
        <v>93</v>
      </c>
      <c r="E12" s="25">
        <f>'List of ingredients'!F23</f>
        <v>14750</v>
      </c>
      <c r="F12" s="25">
        <v>5672</v>
      </c>
      <c r="G12"/>
      <c r="H12"/>
      <c r="J12" s="25">
        <f>F12</f>
        <v>5672</v>
      </c>
      <c r="K12" s="25">
        <f>J12</f>
        <v>5672</v>
      </c>
      <c r="L12" s="25">
        <f>K12</f>
        <v>5672</v>
      </c>
    </row>
    <row r="13" spans="4:17" s="3" customFormat="1">
      <c r="D13" t="s">
        <v>56</v>
      </c>
      <c r="E13" s="24"/>
      <c r="F13" s="24"/>
      <c r="G13" s="3">
        <f t="shared" ref="G13:L13" si="3">G7+G11+G12</f>
        <v>97526</v>
      </c>
      <c r="H13" s="3">
        <f t="shared" si="3"/>
        <v>97526</v>
      </c>
      <c r="I13" s="3">
        <f t="shared" si="3"/>
        <v>97526</v>
      </c>
      <c r="J13" s="3">
        <f t="shared" si="3"/>
        <v>103198</v>
      </c>
      <c r="K13" s="3">
        <f t="shared" si="3"/>
        <v>103198</v>
      </c>
      <c r="L13" s="3">
        <f t="shared" si="3"/>
        <v>103198</v>
      </c>
      <c r="M13" s="3">
        <f>SUM(G13:L13)</f>
        <v>602172</v>
      </c>
    </row>
    <row r="14" spans="4:17" s="3" customFormat="1">
      <c r="D14" t="s">
        <v>57</v>
      </c>
      <c r="E14" s="25"/>
      <c r="F14" s="24"/>
      <c r="G14" s="17">
        <f>M13</f>
        <v>602172</v>
      </c>
      <c r="H14" s="17">
        <f t="shared" ref="H14:L15" si="4">G14</f>
        <v>602172</v>
      </c>
      <c r="I14" s="17">
        <f t="shared" si="4"/>
        <v>602172</v>
      </c>
      <c r="J14" s="17">
        <f t="shared" si="4"/>
        <v>602172</v>
      </c>
      <c r="K14" s="17">
        <f t="shared" si="4"/>
        <v>602172</v>
      </c>
      <c r="L14" s="17">
        <f t="shared" si="4"/>
        <v>602172</v>
      </c>
      <c r="M14"/>
    </row>
    <row r="15" spans="4:17">
      <c r="D15" t="s">
        <v>33</v>
      </c>
      <c r="E15" s="26"/>
      <c r="F15" s="26">
        <f>'List of ingredients'!F36</f>
        <v>456.09999999999997</v>
      </c>
      <c r="G15" s="26">
        <f>F15</f>
        <v>456.09999999999997</v>
      </c>
      <c r="H15" s="26">
        <f t="shared" si="4"/>
        <v>456.09999999999997</v>
      </c>
      <c r="I15" s="26">
        <f t="shared" si="4"/>
        <v>456.09999999999997</v>
      </c>
      <c r="J15" s="26">
        <f t="shared" si="4"/>
        <v>456.09999999999997</v>
      </c>
      <c r="K15" s="26">
        <f t="shared" si="4"/>
        <v>456.09999999999997</v>
      </c>
      <c r="L15" s="26">
        <f t="shared" si="4"/>
        <v>456.09999999999997</v>
      </c>
    </row>
    <row r="16" spans="4:17">
      <c r="D16" t="s">
        <v>34</v>
      </c>
      <c r="E16" s="24"/>
      <c r="F16" s="24"/>
      <c r="G16" s="3">
        <f t="shared" ref="G16:L16" si="5">G14+G15*G6</f>
        <v>670587</v>
      </c>
      <c r="H16" s="3">
        <f t="shared" si="5"/>
        <v>739002</v>
      </c>
      <c r="I16" s="3">
        <f t="shared" si="5"/>
        <v>807417</v>
      </c>
      <c r="J16" s="3">
        <f t="shared" si="5"/>
        <v>875832</v>
      </c>
      <c r="K16" s="3">
        <f t="shared" si="5"/>
        <v>944247</v>
      </c>
      <c r="L16" s="3">
        <f t="shared" si="5"/>
        <v>1012662</v>
      </c>
    </row>
    <row r="17" spans="4:15">
      <c r="D17" t="s">
        <v>35</v>
      </c>
      <c r="E17" s="24"/>
      <c r="F17" s="24"/>
      <c r="G17" s="3">
        <f t="shared" ref="G17:L17" si="6">(G14/G6)+G15</f>
        <v>4470.58</v>
      </c>
      <c r="H17" s="3">
        <f t="shared" si="6"/>
        <v>2463.34</v>
      </c>
      <c r="I17" s="3">
        <f t="shared" si="6"/>
        <v>1794.26</v>
      </c>
      <c r="J17" s="3">
        <f t="shared" si="6"/>
        <v>1459.72</v>
      </c>
      <c r="K17" s="3">
        <f t="shared" si="6"/>
        <v>1258.9959999999999</v>
      </c>
      <c r="L17" s="3">
        <f t="shared" si="6"/>
        <v>1125.18</v>
      </c>
    </row>
    <row r="18" spans="4:15">
      <c r="D18" t="s">
        <v>38</v>
      </c>
      <c r="E18" s="24"/>
      <c r="F18" s="24">
        <f>'List of ingredients'!F38</f>
        <v>1425</v>
      </c>
      <c r="G18" s="18">
        <f t="shared" ref="G18:L18" si="7">F18</f>
        <v>1425</v>
      </c>
      <c r="H18" s="18">
        <f t="shared" si="7"/>
        <v>1425</v>
      </c>
      <c r="I18" s="18">
        <f t="shared" si="7"/>
        <v>1425</v>
      </c>
      <c r="J18" s="18">
        <f t="shared" si="7"/>
        <v>1425</v>
      </c>
      <c r="K18" s="18">
        <f t="shared" si="7"/>
        <v>1425</v>
      </c>
      <c r="L18" s="18">
        <f t="shared" si="7"/>
        <v>1425</v>
      </c>
    </row>
    <row r="19" spans="4:15">
      <c r="D19" t="s">
        <v>36</v>
      </c>
      <c r="E19" s="24"/>
      <c r="F19" s="24"/>
      <c r="G19">
        <f t="shared" ref="G19:L19" si="8">G18*G6</f>
        <v>213750</v>
      </c>
      <c r="H19">
        <f t="shared" si="8"/>
        <v>427500</v>
      </c>
      <c r="I19">
        <f t="shared" si="8"/>
        <v>641250</v>
      </c>
      <c r="J19">
        <f t="shared" si="8"/>
        <v>855000</v>
      </c>
      <c r="K19">
        <f t="shared" si="8"/>
        <v>1068750</v>
      </c>
      <c r="L19">
        <f t="shared" si="8"/>
        <v>1282500</v>
      </c>
    </row>
    <row r="20" spans="4:15">
      <c r="D20" t="s">
        <v>55</v>
      </c>
      <c r="E20" s="24"/>
      <c r="F20" s="24"/>
      <c r="G20" s="3">
        <f t="shared" ref="G20:L20" si="9">G19-G16</f>
        <v>-456837</v>
      </c>
      <c r="H20" s="3">
        <f t="shared" si="9"/>
        <v>-311502</v>
      </c>
      <c r="I20" s="3">
        <f t="shared" si="9"/>
        <v>-166167</v>
      </c>
      <c r="J20" s="3">
        <f t="shared" si="9"/>
        <v>-20832</v>
      </c>
      <c r="K20" s="3">
        <f t="shared" si="9"/>
        <v>124503</v>
      </c>
      <c r="L20" s="3">
        <f t="shared" si="9"/>
        <v>269838</v>
      </c>
    </row>
    <row r="21" spans="4:15">
      <c r="D21" t="s">
        <v>82</v>
      </c>
      <c r="E21" s="24"/>
      <c r="F21" s="24"/>
      <c r="G21" s="3">
        <f>G14/(G18-G15)</f>
        <v>621.50067086386616</v>
      </c>
    </row>
    <row r="23" spans="4:15">
      <c r="H23" s="3"/>
      <c r="N23" s="23"/>
    </row>
    <row r="26" spans="4:15">
      <c r="N26" s="3"/>
    </row>
    <row r="27" spans="4:15">
      <c r="N27" s="23"/>
      <c r="O27" s="23"/>
    </row>
    <row r="29" spans="4:15">
      <c r="G29" s="4"/>
      <c r="H29" s="4"/>
      <c r="I29" s="5" t="s">
        <v>19</v>
      </c>
      <c r="J29" s="4"/>
    </row>
    <row r="30" spans="4:15">
      <c r="G30" s="6" t="s">
        <v>20</v>
      </c>
      <c r="H30" s="6" t="s">
        <v>21</v>
      </c>
      <c r="I30" s="6" t="s">
        <v>22</v>
      </c>
      <c r="J30" s="13">
        <v>7.4999999999999997E-2</v>
      </c>
    </row>
    <row r="31" spans="4:15">
      <c r="G31" s="6" t="s">
        <v>20</v>
      </c>
      <c r="H31" s="6" t="s">
        <v>23</v>
      </c>
      <c r="I31" s="6" t="s">
        <v>24</v>
      </c>
      <c r="J31" s="6">
        <v>3</v>
      </c>
    </row>
    <row r="32" spans="4:15">
      <c r="G32" s="6" t="s">
        <v>20</v>
      </c>
      <c r="H32" s="6" t="s">
        <v>25</v>
      </c>
      <c r="I32" s="6" t="s">
        <v>26</v>
      </c>
      <c r="J32" s="7">
        <v>7200</v>
      </c>
    </row>
    <row r="33" spans="7:10">
      <c r="G33" s="6"/>
      <c r="H33" s="4" t="s">
        <v>98</v>
      </c>
      <c r="I33" s="6"/>
      <c r="J33" s="33">
        <f>(1+J30)</f>
        <v>1.075</v>
      </c>
    </row>
    <row r="34" spans="7:10" ht="15.75">
      <c r="G34" s="4"/>
      <c r="H34" s="4" t="s">
        <v>81</v>
      </c>
      <c r="I34" s="4" t="s">
        <v>27</v>
      </c>
      <c r="J34" s="8">
        <f>POWER(J33,J31)</f>
        <v>1.2422968749999999</v>
      </c>
    </row>
    <row r="35" spans="7:10">
      <c r="G35" s="4"/>
      <c r="H35" s="4" t="s">
        <v>28</v>
      </c>
      <c r="I35" s="4" t="s">
        <v>29</v>
      </c>
      <c r="J35" s="9">
        <f>J30*J34/(J34-1)</f>
        <v>0.38453762816792436</v>
      </c>
    </row>
    <row r="36" spans="7:10">
      <c r="G36" s="10" t="s">
        <v>30</v>
      </c>
      <c r="H36" s="10" t="s">
        <v>31</v>
      </c>
      <c r="I36" s="10" t="s">
        <v>32</v>
      </c>
      <c r="J36" s="11">
        <f>J35*J32</f>
        <v>2768.6709228090554</v>
      </c>
    </row>
  </sheetData>
  <phoneticPr fontId="0" type="noConversion"/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K10:L10 K13:L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C3:I18"/>
  <sheetViews>
    <sheetView topLeftCell="B1" workbookViewId="0">
      <selection activeCell="D7" sqref="D7"/>
    </sheetView>
  </sheetViews>
  <sheetFormatPr defaultColWidth="11.42578125" defaultRowHeight="12.75"/>
  <cols>
    <col min="1" max="2" width="11.42578125" customWidth="1"/>
    <col min="3" max="3" width="22.140625" bestFit="1" customWidth="1"/>
  </cols>
  <sheetData>
    <row r="3" spans="3:9"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</row>
    <row r="4" spans="3:9">
      <c r="C4" t="s">
        <v>17</v>
      </c>
      <c r="D4">
        <f>'Calculation template'!G5</f>
        <v>150</v>
      </c>
      <c r="E4">
        <f>'Calculation template'!H5</f>
        <v>150</v>
      </c>
      <c r="F4">
        <f>'Calculation template'!I5</f>
        <v>150</v>
      </c>
      <c r="G4">
        <f>'Calculation template'!J5</f>
        <v>150</v>
      </c>
      <c r="H4">
        <f>'Calculation template'!K5</f>
        <v>150</v>
      </c>
      <c r="I4">
        <f>'Calculation template'!L5</f>
        <v>150</v>
      </c>
    </row>
    <row r="5" spans="3:9">
      <c r="C5" t="s">
        <v>18</v>
      </c>
      <c r="D5">
        <f>D4</f>
        <v>150</v>
      </c>
      <c r="E5">
        <f>D5+E4</f>
        <v>300</v>
      </c>
      <c r="F5">
        <f>E5+F4</f>
        <v>450</v>
      </c>
      <c r="G5">
        <f>F5+G4</f>
        <v>600</v>
      </c>
      <c r="H5">
        <f>G5+H4</f>
        <v>750</v>
      </c>
      <c r="I5">
        <f>H5+I4</f>
        <v>900</v>
      </c>
    </row>
    <row r="6" spans="3:9">
      <c r="C6" t="s">
        <v>57</v>
      </c>
      <c r="D6" s="17">
        <f>'Calculation template'!G14</f>
        <v>602172</v>
      </c>
      <c r="E6" s="17">
        <f t="shared" ref="E6:I7" si="0">D6</f>
        <v>602172</v>
      </c>
      <c r="F6" s="17">
        <f t="shared" si="0"/>
        <v>602172</v>
      </c>
      <c r="G6" s="17">
        <f t="shared" si="0"/>
        <v>602172</v>
      </c>
      <c r="H6" s="17">
        <f t="shared" si="0"/>
        <v>602172</v>
      </c>
      <c r="I6" s="17">
        <f t="shared" si="0"/>
        <v>602172</v>
      </c>
    </row>
    <row r="7" spans="3:9">
      <c r="C7" t="s">
        <v>33</v>
      </c>
      <c r="D7" s="17">
        <f>'Calculation template'!G15</f>
        <v>456.09999999999997</v>
      </c>
      <c r="E7" s="17">
        <f t="shared" si="0"/>
        <v>456.09999999999997</v>
      </c>
      <c r="F7" s="17">
        <f t="shared" si="0"/>
        <v>456.09999999999997</v>
      </c>
      <c r="G7" s="17">
        <f t="shared" si="0"/>
        <v>456.09999999999997</v>
      </c>
      <c r="H7" s="17">
        <f t="shared" si="0"/>
        <v>456.09999999999997</v>
      </c>
      <c r="I7" s="17">
        <f t="shared" si="0"/>
        <v>456.09999999999997</v>
      </c>
    </row>
    <row r="8" spans="3:9">
      <c r="C8" t="s">
        <v>34</v>
      </c>
      <c r="D8" s="3">
        <f t="shared" ref="D8:I8" si="1">D6+D7*D5</f>
        <v>670587</v>
      </c>
      <c r="E8" s="3">
        <f t="shared" si="1"/>
        <v>739002</v>
      </c>
      <c r="F8" s="3">
        <f t="shared" si="1"/>
        <v>807417</v>
      </c>
      <c r="G8" s="3">
        <f t="shared" si="1"/>
        <v>875832</v>
      </c>
      <c r="H8" s="3">
        <f t="shared" si="1"/>
        <v>944247</v>
      </c>
      <c r="I8" s="3">
        <f t="shared" si="1"/>
        <v>1012662</v>
      </c>
    </row>
    <row r="9" spans="3:9">
      <c r="C9" t="s">
        <v>35</v>
      </c>
      <c r="D9" s="3">
        <f t="shared" ref="D9:I9" si="2">D8/D5</f>
        <v>4470.58</v>
      </c>
      <c r="E9" s="3">
        <f t="shared" si="2"/>
        <v>2463.34</v>
      </c>
      <c r="F9" s="3">
        <f t="shared" si="2"/>
        <v>1794.26</v>
      </c>
      <c r="G9" s="3">
        <f t="shared" si="2"/>
        <v>1459.72</v>
      </c>
      <c r="H9" s="3">
        <f t="shared" si="2"/>
        <v>1258.9960000000001</v>
      </c>
      <c r="I9" s="3">
        <f t="shared" si="2"/>
        <v>1125.18</v>
      </c>
    </row>
    <row r="10" spans="3:9">
      <c r="C10" t="s">
        <v>38</v>
      </c>
      <c r="D10" s="18">
        <f>'Calculation template'!G18</f>
        <v>1425</v>
      </c>
      <c r="E10" s="18">
        <f>D10</f>
        <v>1425</v>
      </c>
      <c r="F10" s="18">
        <f>E10</f>
        <v>1425</v>
      </c>
      <c r="G10" s="18">
        <f>F10</f>
        <v>1425</v>
      </c>
      <c r="H10" s="18">
        <f>G10</f>
        <v>1425</v>
      </c>
      <c r="I10" s="18">
        <f>H10</f>
        <v>1425</v>
      </c>
    </row>
    <row r="11" spans="3:9">
      <c r="C11" t="s">
        <v>36</v>
      </c>
      <c r="D11">
        <f t="shared" ref="D11:I11" si="3">D10*D5</f>
        <v>213750</v>
      </c>
      <c r="E11">
        <f t="shared" si="3"/>
        <v>427500</v>
      </c>
      <c r="F11">
        <f t="shared" si="3"/>
        <v>641250</v>
      </c>
      <c r="G11">
        <f t="shared" si="3"/>
        <v>855000</v>
      </c>
      <c r="H11">
        <f t="shared" si="3"/>
        <v>1068750</v>
      </c>
      <c r="I11">
        <f t="shared" si="3"/>
        <v>1282500</v>
      </c>
    </row>
    <row r="12" spans="3:9">
      <c r="C12" t="s">
        <v>55</v>
      </c>
      <c r="D12" s="3">
        <f t="shared" ref="D12:I12" si="4">D11-D8</f>
        <v>-456837</v>
      </c>
      <c r="E12" s="3">
        <f t="shared" si="4"/>
        <v>-311502</v>
      </c>
      <c r="F12" s="3">
        <f t="shared" si="4"/>
        <v>-166167</v>
      </c>
      <c r="G12" s="3">
        <f t="shared" si="4"/>
        <v>-20832</v>
      </c>
      <c r="H12" s="3">
        <f t="shared" si="4"/>
        <v>124503</v>
      </c>
      <c r="I12" s="3">
        <f t="shared" si="4"/>
        <v>269838</v>
      </c>
    </row>
    <row r="18" spans="4:9">
      <c r="D18" s="3"/>
      <c r="E18" s="3"/>
      <c r="F18" s="3"/>
      <c r="G18" s="3"/>
      <c r="H18" s="3"/>
      <c r="I18" s="3"/>
    </row>
  </sheetData>
  <phoneticPr fontId="0" type="noConversion"/>
  <pageMargins left="0.75" right="0.75" top="1" bottom="1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List of ingredients</vt:lpstr>
      <vt:lpstr>Calculation template</vt:lpstr>
      <vt:lpstr>Graph</vt:lpstr>
      <vt:lpstr>AC</vt:lpstr>
      <vt:lpstr>TC</vt:lpstr>
      <vt:lpstr>'Calculation template'!Print_Area</vt:lpstr>
      <vt:lpstr>'List of ingredients'!Print_Area</vt:lpstr>
    </vt:vector>
  </TitlesOfParts>
  <Company>ZEF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huelsmann</dc:creator>
  <cp:lastModifiedBy>Julia</cp:lastModifiedBy>
  <cp:lastPrinted>2016-04-14T16:54:59Z</cp:lastPrinted>
  <dcterms:created xsi:type="dcterms:W3CDTF">2001-10-04T20:38:53Z</dcterms:created>
  <dcterms:modified xsi:type="dcterms:W3CDTF">2016-04-21T05:31:33Z</dcterms:modified>
</cp:coreProperties>
</file>